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gretka/Moje dokumenty/AE/AE nove/2025-2026/Uctovnictvo - skolenie a Pohoda/Skolenie uctovnictva/Materialy pre prihlasenych ucastnikov/"/>
    </mc:Choice>
  </mc:AlternateContent>
  <xr:revisionPtr revIDLastSave="0" documentId="13_ncr:1_{27EF07A9-D890-AB48-B75E-59FAF3EFABFD}" xr6:coauthVersionLast="47" xr6:coauthVersionMax="47" xr10:uidLastSave="{00000000-0000-0000-0000-000000000000}"/>
  <bookViews>
    <workbookView xWindow="0" yWindow="500" windowWidth="27440" windowHeight="16320" xr2:uid="{00000000-000D-0000-FFFF-FFFF00000000}"/>
  </bookViews>
  <sheets>
    <sheet name="Evidencia" sheetId="3" r:id="rId1"/>
    <sheet name="Vykaz 1" sheetId="2" r:id="rId2"/>
    <sheet name="Vykaz 2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56" i="3" l="1"/>
  <c r="C57" i="3" s="1"/>
  <c r="C58" i="3" s="1"/>
  <c r="C59" i="3" s="1"/>
  <c r="C60" i="3" s="1"/>
  <c r="C61" i="3" s="1"/>
  <c r="C62" i="3" s="1"/>
  <c r="C63" i="3" s="1"/>
  <c r="C64" i="3" s="1"/>
  <c r="G27" i="3"/>
  <c r="G18" i="3"/>
  <c r="O29" i="3"/>
  <c r="T29" i="3"/>
  <c r="H59" i="3"/>
  <c r="M44" i="3"/>
  <c r="A6" i="4"/>
  <c r="D12" i="4"/>
  <c r="D14" i="4"/>
  <c r="D25" i="4" s="1"/>
  <c r="H58" i="3" s="1"/>
  <c r="A6" i="2"/>
  <c r="I7" i="3"/>
  <c r="I8" i="3" s="1"/>
  <c r="I9" i="3" s="1"/>
  <c r="I10" i="3" s="1"/>
  <c r="I11" i="3" s="1"/>
  <c r="I12" i="3" s="1"/>
  <c r="L7" i="3"/>
  <c r="L8" i="3" s="1"/>
  <c r="L9" i="3" s="1"/>
  <c r="L10" i="3" s="1"/>
  <c r="L11" i="3" s="1"/>
  <c r="L12" i="3" s="1"/>
  <c r="L13" i="3" s="1"/>
  <c r="L14" i="3" s="1"/>
  <c r="L15" i="3" s="1"/>
  <c r="L16" i="3" s="1"/>
  <c r="O7" i="3"/>
  <c r="T7" i="3"/>
  <c r="O8" i="3"/>
  <c r="T8" i="3"/>
  <c r="O9" i="3"/>
  <c r="T9" i="3"/>
  <c r="O10" i="3"/>
  <c r="T10" i="3"/>
  <c r="O11" i="3"/>
  <c r="T11" i="3"/>
  <c r="O12" i="3"/>
  <c r="T12" i="3"/>
  <c r="O13" i="3"/>
  <c r="T13" i="3"/>
  <c r="O14" i="3"/>
  <c r="T14" i="3"/>
  <c r="O15" i="3"/>
  <c r="T15" i="3"/>
  <c r="O16" i="3"/>
  <c r="T16" i="3"/>
  <c r="O17" i="3"/>
  <c r="T17" i="3"/>
  <c r="O18" i="3"/>
  <c r="T18" i="3"/>
  <c r="O19" i="3"/>
  <c r="T19" i="3"/>
  <c r="O20" i="3"/>
  <c r="T20" i="3"/>
  <c r="O21" i="3"/>
  <c r="T21" i="3"/>
  <c r="O22" i="3"/>
  <c r="T22" i="3"/>
  <c r="O23" i="3"/>
  <c r="T23" i="3"/>
  <c r="O24" i="3"/>
  <c r="T24" i="3"/>
  <c r="O25" i="3"/>
  <c r="T25" i="3"/>
  <c r="O26" i="3"/>
  <c r="T26" i="3"/>
  <c r="O27" i="3"/>
  <c r="T27" i="3"/>
  <c r="O28" i="3"/>
  <c r="T28" i="3"/>
  <c r="N44" i="3"/>
  <c r="S44" i="3"/>
  <c r="D13" i="2" s="1"/>
  <c r="O30" i="3"/>
  <c r="T30" i="3"/>
  <c r="O31" i="3"/>
  <c r="T31" i="3"/>
  <c r="O32" i="3"/>
  <c r="T32" i="3"/>
  <c r="O33" i="3"/>
  <c r="T33" i="3"/>
  <c r="O34" i="3"/>
  <c r="T34" i="3"/>
  <c r="O35" i="3"/>
  <c r="T35" i="3"/>
  <c r="O36" i="3"/>
  <c r="T36" i="3"/>
  <c r="O37" i="3"/>
  <c r="T37" i="3"/>
  <c r="O38" i="3"/>
  <c r="T38" i="3"/>
  <c r="O39" i="3"/>
  <c r="T39" i="3"/>
  <c r="O40" i="3"/>
  <c r="T40" i="3"/>
  <c r="O41" i="3"/>
  <c r="T41" i="3"/>
  <c r="O42" i="3"/>
  <c r="T42" i="3"/>
  <c r="O43" i="3"/>
  <c r="T43" i="3"/>
  <c r="P44" i="3"/>
  <c r="D10" i="2" s="1"/>
  <c r="Q44" i="3"/>
  <c r="D11" i="2" s="1"/>
  <c r="R44" i="3"/>
  <c r="D12" i="2" s="1"/>
  <c r="U44" i="3"/>
  <c r="D18" i="2" s="1"/>
  <c r="V44" i="3"/>
  <c r="D19" i="2" s="1"/>
  <c r="W44" i="3"/>
  <c r="D20" i="2" s="1"/>
  <c r="X44" i="3"/>
  <c r="D21" i="2" s="1"/>
  <c r="L17" i="3" l="1"/>
  <c r="I13" i="3"/>
  <c r="I14" i="3" s="1"/>
  <c r="O44" i="3"/>
  <c r="D14" i="2"/>
  <c r="D26" i="2" s="1"/>
  <c r="D22" i="2"/>
  <c r="D27" i="2" s="1"/>
  <c r="T44" i="3"/>
  <c r="I15" i="3" l="1"/>
  <c r="I16" i="3" s="1"/>
  <c r="I17" i="3" s="1"/>
  <c r="L18" i="3"/>
  <c r="L19" i="3" s="1"/>
  <c r="L20" i="3" s="1"/>
  <c r="L21" i="3" s="1"/>
  <c r="L22" i="3" s="1"/>
  <c r="D28" i="2"/>
  <c r="D29" i="2" s="1"/>
  <c r="D30" i="2" s="1"/>
  <c r="D19" i="4" s="1"/>
  <c r="I18" i="3" l="1"/>
  <c r="I19" i="3" s="1"/>
  <c r="I20" i="3" s="1"/>
  <c r="I21" i="3" s="1"/>
  <c r="I22" i="3" s="1"/>
  <c r="I23" i="3" s="1"/>
  <c r="I24" i="3" s="1"/>
  <c r="I25" i="3" s="1"/>
  <c r="I26" i="3" s="1"/>
  <c r="I27" i="3" s="1"/>
  <c r="I28" i="3" s="1"/>
  <c r="I29" i="3" s="1"/>
  <c r="I30" i="3" s="1"/>
  <c r="I31" i="3" s="1"/>
  <c r="I32" i="3" s="1"/>
  <c r="I33" i="3" s="1"/>
  <c r="I34" i="3" s="1"/>
  <c r="I35" i="3" s="1"/>
  <c r="I36" i="3" s="1"/>
  <c r="I37" i="3" s="1"/>
  <c r="I38" i="3" s="1"/>
  <c r="I39" i="3" s="1"/>
  <c r="I40" i="3" s="1"/>
  <c r="I41" i="3" s="1"/>
  <c r="I42" i="3" s="1"/>
  <c r="I43" i="3" s="1"/>
  <c r="L23" i="3"/>
  <c r="L24" i="3" s="1"/>
  <c r="L25" i="3" s="1"/>
  <c r="L26" i="3" s="1"/>
  <c r="L27" i="3" s="1"/>
  <c r="L28" i="3" s="1"/>
  <c r="L29" i="3" s="1"/>
  <c r="H56" i="3"/>
  <c r="D31" i="2"/>
  <c r="D20" i="4" s="1"/>
  <c r="H57" i="3" s="1"/>
  <c r="L30" i="3" l="1"/>
  <c r="L31" i="3" s="1"/>
  <c r="L32" i="3" s="1"/>
  <c r="L33" i="3" s="1"/>
  <c r="L34" i="3" s="1"/>
  <c r="L35" i="3" s="1"/>
  <c r="I44" i="3"/>
  <c r="L36" i="3" l="1"/>
  <c r="L37" i="3" s="1"/>
  <c r="L38" i="3" s="1"/>
  <c r="L39" i="3" s="1"/>
  <c r="L40" i="3" s="1"/>
  <c r="L41" i="3" s="1"/>
  <c r="L42" i="3" s="1"/>
  <c r="L43" i="3" s="1"/>
  <c r="L44" i="3" s="1"/>
  <c r="D18" i="4" s="1"/>
  <c r="D21" i="4" s="1"/>
  <c r="I56" i="3"/>
  <c r="I57" i="3" s="1"/>
  <c r="I58" i="3" s="1"/>
  <c r="I59" i="3" s="1"/>
  <c r="I60" i="3" s="1"/>
  <c r="I61" i="3" s="1"/>
  <c r="I62" i="3" s="1"/>
  <c r="I63" i="3" s="1"/>
  <c r="I64" i="3" s="1"/>
  <c r="D28" i="4" l="1"/>
</calcChain>
</file>

<file path=xl/sharedStrings.xml><?xml version="1.0" encoding="utf-8"?>
<sst xmlns="http://schemas.openxmlformats.org/spreadsheetml/2006/main" count="213" uniqueCount="171">
  <si>
    <t>dátum</t>
  </si>
  <si>
    <t>Text</t>
  </si>
  <si>
    <t>Č.r.</t>
  </si>
  <si>
    <t>001</t>
  </si>
  <si>
    <t>003</t>
  </si>
  <si>
    <t>Výsledok hospodárenia</t>
  </si>
  <si>
    <t>Pomocné výpočty</t>
  </si>
  <si>
    <t>Počet ks emitovaných akcií</t>
  </si>
  <si>
    <t>Dividenda na akciu</t>
  </si>
  <si>
    <t>sumy sú uvedené v EUR</t>
  </si>
  <si>
    <t>01</t>
  </si>
  <si>
    <t>02</t>
  </si>
  <si>
    <t>03</t>
  </si>
  <si>
    <t>04</t>
  </si>
  <si>
    <t>05</t>
  </si>
  <si>
    <t>08</t>
  </si>
  <si>
    <t>Poznámky:</t>
  </si>
  <si>
    <t>Škola:</t>
  </si>
  <si>
    <t>Por. číslo</t>
  </si>
  <si>
    <t>Dátum</t>
  </si>
  <si>
    <t>Doklad číslo</t>
  </si>
  <si>
    <t>Peňažné prostriedky</t>
  </si>
  <si>
    <t>v hotovosti</t>
  </si>
  <si>
    <t>v peňažnom ústave</t>
  </si>
  <si>
    <t>Členenie výdavkov</t>
  </si>
  <si>
    <t>Príjem</t>
  </si>
  <si>
    <t>Výdavok</t>
  </si>
  <si>
    <t>Zostatok</t>
  </si>
  <si>
    <t xml:space="preserve">Príjem </t>
  </si>
  <si>
    <t>Celkom</t>
  </si>
  <si>
    <t>Nákup materiálu</t>
  </si>
  <si>
    <t>Nákup tovaru</t>
  </si>
  <si>
    <t>Mzdy</t>
  </si>
  <si>
    <t>SPOLU v  EUR</t>
  </si>
  <si>
    <t>PPD - príjmový pokladničný doklad</t>
  </si>
  <si>
    <t>VPD - výdavkový pokladničný doklad</t>
  </si>
  <si>
    <t>Iné</t>
  </si>
  <si>
    <t>Ostatné príjmy a výdavky
(neovplyvňujúce základ dane)</t>
  </si>
  <si>
    <t>Ostatné príjmy</t>
  </si>
  <si>
    <t>Ostatné výdavky</t>
  </si>
  <si>
    <t>Použitie zostatku peňazí (podložené aj pokladničnými dokladmi)</t>
  </si>
  <si>
    <t>Zaplatenie (úhrada) dane</t>
  </si>
  <si>
    <t>Vrátenie vkladov akcionárom</t>
  </si>
  <si>
    <t>Dividendy</t>
  </si>
  <si>
    <t>x</t>
  </si>
  <si>
    <t>Zostatok v pokladni po kompletnej likvidácii spoločnosti musí byť 0 (nula).</t>
  </si>
  <si>
    <t>Prehľad o príjmoch, výdavkoch a výsledku hospodárenia</t>
  </si>
  <si>
    <t>Príjmy z podnikateľskej činnosti (Tržby)</t>
  </si>
  <si>
    <t>z predaja služieb</t>
  </si>
  <si>
    <t>z predaja tovaru</t>
  </si>
  <si>
    <t>z predaja výrobkov</t>
  </si>
  <si>
    <t>iný</t>
  </si>
  <si>
    <t>Iné príjmy</t>
  </si>
  <si>
    <t>Príjmy z predaja výrobkov</t>
  </si>
  <si>
    <t>Príjmy z predaja tovaru</t>
  </si>
  <si>
    <t>Príjmy z predaja služieb</t>
  </si>
  <si>
    <t>Suma</t>
  </si>
  <si>
    <t>Výdavky na podnikateľskú činnosť</t>
  </si>
  <si>
    <t>Výdavky na materiál</t>
  </si>
  <si>
    <t>Výdavky na nákup tovaru</t>
  </si>
  <si>
    <t>Iné výdavky</t>
  </si>
  <si>
    <t>06</t>
  </si>
  <si>
    <t>07</t>
  </si>
  <si>
    <t>09</t>
  </si>
  <si>
    <t>10</t>
  </si>
  <si>
    <t>Príjmy spolu (r. 05)</t>
  </si>
  <si>
    <t>Výdavky spolu (r.10)</t>
  </si>
  <si>
    <t>Prehľad o zostatku peňazí a ich použití</t>
  </si>
  <si>
    <t>002</t>
  </si>
  <si>
    <t>004</t>
  </si>
  <si>
    <t>Rozdelenie čistého zisku</t>
  </si>
  <si>
    <t>005</t>
  </si>
  <si>
    <t xml:space="preserve"> - výdavky na likvidáciu firmy</t>
  </si>
  <si>
    <t>006</t>
  </si>
  <si>
    <t xml:space="preserve"> - iné</t>
  </si>
  <si>
    <t>007</t>
  </si>
  <si>
    <t>008</t>
  </si>
  <si>
    <t>Zostatok po rozdelení musí byť rovný nule!</t>
  </si>
  <si>
    <t>009</t>
  </si>
  <si>
    <t>010</t>
  </si>
  <si>
    <t>011</t>
  </si>
  <si>
    <t>Príjmy SPOLU (r. 01 + r. 02 + r. 03 + r. 04)</t>
  </si>
  <si>
    <t>Zostatok peňazí v pokladni</t>
  </si>
  <si>
    <t>Výdavky SPOLU (r. 06 + r. 07 + r. 08 + r. 09)</t>
  </si>
  <si>
    <t>Výsledok hospodárenia (r. 11 - r. 12)</t>
  </si>
  <si>
    <t>Obchodná akadémia, Pekná cesta 8, Senec</t>
  </si>
  <si>
    <t>Nákup účtovných dokladov – príjmové a výdavkové doklady</t>
  </si>
  <si>
    <t>Úhrada registračného popatku k zmluve o združení</t>
  </si>
  <si>
    <t>VPD 02</t>
  </si>
  <si>
    <t>PPD 01</t>
  </si>
  <si>
    <t>VPD 03</t>
  </si>
  <si>
    <t>VPD 09</t>
  </si>
  <si>
    <t>VPD 10</t>
  </si>
  <si>
    <t>VPD 12</t>
  </si>
  <si>
    <t>VPD 13</t>
  </si>
  <si>
    <t>VPD 16</t>
  </si>
  <si>
    <t>VPD 19</t>
  </si>
  <si>
    <t>VPD 21</t>
  </si>
  <si>
    <t>VPD 23</t>
  </si>
  <si>
    <t>Vrátenie pôžičky študentom</t>
  </si>
  <si>
    <t>Úroky z pôžičky študentom</t>
  </si>
  <si>
    <t>Nákup papiera na výrobu obrázkov</t>
  </si>
  <si>
    <t>Nákup pasteliek (na výrobu obrázkov)</t>
  </si>
  <si>
    <t>Prijaté sponzorstvo od miestneho podnikateľa</t>
  </si>
  <si>
    <t>Reklama výrobkov (obrázkov) v časopise</t>
  </si>
  <si>
    <t>Výplaty miezd zamestnancom</t>
  </si>
  <si>
    <t>Úhrada škole za prenájom telocvične na diskotéku</t>
  </si>
  <si>
    <t>Nákup pasteliek ako sponzorský dar materskej škole</t>
  </si>
  <si>
    <t>Nákup surovín na výrobu medovníkových srdiečok</t>
  </si>
  <si>
    <t>Prenájom teplovzdušnej rúry na pečenie medovníčkov</t>
  </si>
  <si>
    <t>Predaj medovníkových srdiečok</t>
  </si>
  <si>
    <t>Vyplatené odmeny najlepším predajcom</t>
  </si>
  <si>
    <t>Skutočný zostatok peňazí v pokladni</t>
  </si>
  <si>
    <t>Porovnajte si zostatok stĺpca 7 so zostatkom peňazi v pokladnici, tieto 2 čísla sa musia rovnať!</t>
  </si>
  <si>
    <t>Zaplatená daň z príjmu (r. 15 z Výkazu č. 1)</t>
  </si>
  <si>
    <t>Nominálna hodnota jednej akcie</t>
  </si>
  <si>
    <t>012</t>
  </si>
  <si>
    <t>013</t>
  </si>
  <si>
    <t>Celková hodnota upísaných akcií (r. 001 x r. 002)</t>
  </si>
  <si>
    <t>Celkovo vyplatené dividendy (r. 001 x r. 004)</t>
  </si>
  <si>
    <r>
      <t>Vrátenie vkladu akcionárom</t>
    </r>
    <r>
      <rPr>
        <sz val="7"/>
        <rFont val="Arial"/>
        <family val="2"/>
        <charset val="238"/>
      </rPr>
      <t xml:space="preserve"> (v prípade zisku r.003, v prípade straty r.003+r.16 z výkazu 1)</t>
    </r>
  </si>
  <si>
    <t xml:space="preserve"> - dividendy (r. 005)</t>
  </si>
  <si>
    <t>Zostatok po rozdelení (r. 009 - r. 010 - r. 011 - r. 012)</t>
  </si>
  <si>
    <t>Evidencia finančných tokov</t>
  </si>
  <si>
    <t>Čistý zisk / Strata (r. 13 - r. 15)</t>
  </si>
  <si>
    <t>Zostatok peňazí na rozdelenie</t>
  </si>
  <si>
    <t>Zostatok peňazí na rozdelenie (r. 006- r. 007 - r. 008)</t>
  </si>
  <si>
    <t>PPD 08</t>
  </si>
  <si>
    <t>VPD 01</t>
  </si>
  <si>
    <t>PPD 02</t>
  </si>
  <si>
    <t>VPD 05</t>
  </si>
  <si>
    <t>VPD 06</t>
  </si>
  <si>
    <t>VPD 07</t>
  </si>
  <si>
    <t>VPD 08</t>
  </si>
  <si>
    <t>PPD 04</t>
  </si>
  <si>
    <t>PPD 05</t>
  </si>
  <si>
    <t>PPD 06</t>
  </si>
  <si>
    <t>PPD 07</t>
  </si>
  <si>
    <t>PPD 09</t>
  </si>
  <si>
    <t>PPD 10</t>
  </si>
  <si>
    <t>VPD 14</t>
  </si>
  <si>
    <t>VPD 15</t>
  </si>
  <si>
    <t>VPD 17</t>
  </si>
  <si>
    <t>VPD 18</t>
  </si>
  <si>
    <t>VPD 22</t>
  </si>
  <si>
    <t>ABC, š.f.</t>
  </si>
  <si>
    <t>Názov a sídlo študentskej firmy:</t>
  </si>
  <si>
    <t>Daň z príjmu študentskej firmy splatná do JA Slovensko</t>
  </si>
  <si>
    <r>
      <t>Príjmy</t>
    </r>
    <r>
      <rPr>
        <sz val="4"/>
        <rFont val="Arial"/>
        <family val="2"/>
        <charset val="238"/>
      </rPr>
      <t xml:space="preserve"> (Tržby) z podnikateľskej činnosti</t>
    </r>
    <r>
      <rPr>
        <b/>
        <sz val="4"/>
        <rFont val="Arial"/>
        <family val="2"/>
        <charset val="238"/>
      </rPr>
      <t xml:space="preserve">
</t>
    </r>
    <r>
      <rPr>
        <sz val="4"/>
        <rFont val="Arial"/>
        <family val="2"/>
      </rPr>
      <t>(ovplyvňujúce základ dane)</t>
    </r>
  </si>
  <si>
    <r>
      <t>Výdavky</t>
    </r>
    <r>
      <rPr>
        <sz val="4"/>
        <rFont val="Arial"/>
        <family val="2"/>
        <charset val="238"/>
      </rPr>
      <t xml:space="preserve"> na podnikateľskú činnosť</t>
    </r>
    <r>
      <rPr>
        <b/>
        <sz val="4"/>
        <rFont val="Arial"/>
        <family val="2"/>
        <charset val="238"/>
      </rPr>
      <t xml:space="preserve">
</t>
    </r>
    <r>
      <rPr>
        <sz val="4"/>
        <rFont val="Arial"/>
        <family val="2"/>
      </rPr>
      <t>(ovplyvňujúce základ dane)</t>
    </r>
  </si>
  <si>
    <t xml:space="preserve">Pôžička od študentov 3 študenti à 5 €  </t>
  </si>
  <si>
    <t>Nákup kancelárskeho papiera 20 listov à 0,05 €</t>
  </si>
  <si>
    <t>Predaj akcií - 100 ks à 0,80 €</t>
  </si>
  <si>
    <t>Nákup rámikov na obrazy</t>
  </si>
  <si>
    <t>VPD 04</t>
  </si>
  <si>
    <t>PPD 03</t>
  </si>
  <si>
    <t>VPD 11</t>
  </si>
  <si>
    <t>VPD 20</t>
  </si>
  <si>
    <r>
      <t xml:space="preserve">Daň z príjmu študentskej firmy (10 % z r. 13) - </t>
    </r>
    <r>
      <rPr>
        <sz val="7"/>
        <rFont val="Arial"/>
        <family val="2"/>
        <charset val="238"/>
      </rPr>
      <t>zaokrúhľuje sa na celé eurá smerom nadol</t>
    </r>
  </si>
  <si>
    <t>©  Junior Achievement Slovensko, n.o. 2025</t>
  </si>
  <si>
    <t>16.2.2026</t>
  </si>
  <si>
    <t>Nákup čokolád (50 ks x 0,8 €)</t>
  </si>
  <si>
    <t>Predaj čokolád (20 ks x 1,60 €)</t>
  </si>
  <si>
    <t>Predaj čokolád (10 ks x 1,60 €)</t>
  </si>
  <si>
    <t>Predaj obrázkov (30 ks x 3 €)</t>
  </si>
  <si>
    <t>Predaj obrázkov (20 ks x 3 €)</t>
  </si>
  <si>
    <t>Nákup cukríkov (100 ks x 0,20 €)</t>
  </si>
  <si>
    <t>Vstupné na diskotéku (100 študentov x 4 €)</t>
  </si>
  <si>
    <t>Predaj cukríkov (100 ks po 0,40 €) a čokolád (20 ks po 1,60 €)</t>
  </si>
  <si>
    <t>priebežné položky
(očakávané príjmy a výdavky)</t>
  </si>
  <si>
    <t>Študentská firma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</si>
</sst>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;@"/>
  </numFmts>
  <fonts count="21">
    <font>
      <sz val="10"/>
      <name val="Arial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2"/>
      <name val="Goudy Old Style ATT"/>
      <charset val="238"/>
    </font>
    <font>
      <sz val="3"/>
      <name val="Arial"/>
      <family val="2"/>
      <charset val="238"/>
    </font>
    <font>
      <b/>
      <sz val="6"/>
      <name val="Arial"/>
      <family val="2"/>
      <charset val="238"/>
    </font>
    <font>
      <sz val="4"/>
      <name val="Arial"/>
      <family val="2"/>
      <charset val="238"/>
    </font>
    <font>
      <sz val="6"/>
      <name val="Arial"/>
      <family val="2"/>
      <charset val="238"/>
    </font>
    <font>
      <sz val="5"/>
      <name val="Arial"/>
      <family val="2"/>
      <charset val="238"/>
    </font>
    <font>
      <b/>
      <sz val="4"/>
      <name val="Arial"/>
      <family val="2"/>
      <charset val="238"/>
    </font>
    <font>
      <sz val="3.5"/>
      <name val="Arial"/>
      <family val="2"/>
      <charset val="238"/>
    </font>
    <font>
      <b/>
      <sz val="12"/>
      <name val="Arial"/>
      <family val="2"/>
      <charset val="238"/>
    </font>
    <font>
      <sz val="7"/>
      <name val="Arial"/>
      <family val="2"/>
      <charset val="238"/>
    </font>
    <font>
      <sz val="4"/>
      <name val="Arial"/>
      <family val="2"/>
    </font>
    <font>
      <b/>
      <sz val="4"/>
      <color rgb="FFFF0000"/>
      <name val="Arial"/>
      <family val="2"/>
      <charset val="238"/>
    </font>
    <font>
      <sz val="4"/>
      <color rgb="FFFF0000"/>
      <name val="Arial"/>
      <family val="2"/>
      <charset val="238"/>
    </font>
    <font>
      <sz val="8"/>
      <color rgb="FFFF0000"/>
      <name val="Arial"/>
      <family val="2"/>
      <charset val="238"/>
    </font>
    <font>
      <sz val="10"/>
      <color rgb="FFFF0000"/>
      <name val="Arial"/>
      <family val="2"/>
      <charset val="238"/>
    </font>
    <font>
      <sz val="5.5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FF99"/>
        <bgColor indexed="64"/>
      </patternFill>
    </fill>
  </fills>
  <borders count="28">
    <border>
      <left/>
      <right/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double">
        <color indexed="64"/>
      </bottom>
      <diagonal/>
    </border>
    <border>
      <left style="thin">
        <color indexed="55"/>
      </left>
      <right style="thin">
        <color indexed="64"/>
      </right>
      <top style="thin">
        <color indexed="55"/>
      </top>
      <bottom style="double">
        <color indexed="64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55"/>
      </right>
      <top style="thin">
        <color indexed="55"/>
      </top>
      <bottom style="double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indexed="55"/>
      </bottom>
      <diagonal/>
    </border>
    <border>
      <left style="thin">
        <color indexed="55"/>
      </left>
      <right/>
      <top style="thin">
        <color indexed="64"/>
      </top>
      <bottom style="thin">
        <color indexed="55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/>
      <right style="thin">
        <color indexed="55"/>
      </right>
      <top style="thin">
        <color indexed="64"/>
      </top>
      <bottom style="thin">
        <color indexed="55"/>
      </bottom>
      <diagonal/>
    </border>
    <border>
      <left/>
      <right style="thin">
        <color indexed="64"/>
      </right>
      <top style="thin">
        <color indexed="64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</borders>
  <cellStyleXfs count="3">
    <xf numFmtId="0" fontId="0" fillId="0" borderId="0"/>
    <xf numFmtId="0" fontId="5" fillId="0" borderId="0"/>
    <xf numFmtId="0" fontId="1" fillId="0" borderId="0"/>
  </cellStyleXfs>
  <cellXfs count="125">
    <xf numFmtId="0" fontId="0" fillId="0" borderId="0" xfId="0"/>
    <xf numFmtId="0" fontId="2" fillId="0" borderId="0" xfId="1" applyFont="1"/>
    <xf numFmtId="49" fontId="1" fillId="0" borderId="0" xfId="1" applyNumberFormat="1" applyFont="1" applyAlignment="1">
      <alignment horizontal="center"/>
    </xf>
    <xf numFmtId="0" fontId="1" fillId="0" borderId="0" xfId="1" applyFont="1"/>
    <xf numFmtId="49" fontId="2" fillId="0" borderId="0" xfId="1" applyNumberFormat="1" applyFont="1"/>
    <xf numFmtId="0" fontId="1" fillId="0" borderId="0" xfId="1" applyFont="1" applyAlignment="1">
      <alignment horizontal="left"/>
    </xf>
    <xf numFmtId="0" fontId="6" fillId="0" borderId="0" xfId="2" applyFont="1" applyAlignment="1">
      <alignment horizontal="left" wrapText="1"/>
    </xf>
    <xf numFmtId="0" fontId="8" fillId="0" borderId="0" xfId="2" applyFont="1" applyAlignment="1">
      <alignment horizontal="center" wrapText="1"/>
    </xf>
    <xf numFmtId="0" fontId="8" fillId="0" borderId="0" xfId="2" applyFont="1" applyAlignment="1">
      <alignment wrapText="1"/>
    </xf>
    <xf numFmtId="0" fontId="6" fillId="0" borderId="0" xfId="2" applyFont="1" applyAlignment="1">
      <alignment horizontal="right" wrapText="1"/>
    </xf>
    <xf numFmtId="0" fontId="6" fillId="0" borderId="0" xfId="2" applyFont="1" applyAlignment="1">
      <alignment wrapText="1"/>
    </xf>
    <xf numFmtId="0" fontId="9" fillId="0" borderId="0" xfId="2" applyFont="1" applyAlignment="1">
      <alignment horizontal="left" vertical="center"/>
    </xf>
    <xf numFmtId="0" fontId="6" fillId="0" borderId="0" xfId="2" applyFont="1" applyAlignment="1">
      <alignment horizontal="center" wrapText="1"/>
    </xf>
    <xf numFmtId="0" fontId="8" fillId="2" borderId="2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2" fontId="8" fillId="0" borderId="0" xfId="2" applyNumberFormat="1" applyFont="1" applyAlignment="1">
      <alignment wrapText="1"/>
    </xf>
    <xf numFmtId="0" fontId="8" fillId="0" borderId="1" xfId="2" applyFont="1" applyBorder="1" applyAlignment="1">
      <alignment horizontal="center" wrapText="1"/>
    </xf>
    <xf numFmtId="0" fontId="10" fillId="0" borderId="0" xfId="2" applyFont="1" applyAlignment="1">
      <alignment horizontal="right" wrapText="1"/>
    </xf>
    <xf numFmtId="0" fontId="10" fillId="0" borderId="0" xfId="2" applyFont="1" applyAlignment="1">
      <alignment wrapText="1"/>
    </xf>
    <xf numFmtId="0" fontId="10" fillId="0" borderId="0" xfId="2" applyFont="1" applyAlignment="1">
      <alignment horizontal="left"/>
    </xf>
    <xf numFmtId="0" fontId="10" fillId="0" borderId="0" xfId="2" applyFont="1" applyAlignment="1">
      <alignment horizontal="center" wrapText="1"/>
    </xf>
    <xf numFmtId="0" fontId="8" fillId="0" borderId="0" xfId="2" applyFont="1" applyAlignment="1">
      <alignment horizontal="right"/>
    </xf>
    <xf numFmtId="0" fontId="8" fillId="0" borderId="0" xfId="2" applyFont="1" applyAlignment="1">
      <alignment horizontal="left"/>
    </xf>
    <xf numFmtId="0" fontId="12" fillId="0" borderId="19" xfId="2" applyFont="1" applyBorder="1" applyAlignment="1">
      <alignment horizontal="center" vertical="center" wrapText="1"/>
    </xf>
    <xf numFmtId="0" fontId="8" fillId="2" borderId="19" xfId="2" applyFont="1" applyFill="1" applyBorder="1" applyAlignment="1">
      <alignment horizontal="center" vertical="center" wrapText="1"/>
    </xf>
    <xf numFmtId="0" fontId="12" fillId="0" borderId="20" xfId="2" applyFont="1" applyBorder="1" applyAlignment="1">
      <alignment horizontal="center" vertical="center" wrapText="1"/>
    </xf>
    <xf numFmtId="0" fontId="8" fillId="2" borderId="21" xfId="2" applyFont="1" applyFill="1" applyBorder="1" applyAlignment="1">
      <alignment horizontal="center" vertical="center" wrapText="1"/>
    </xf>
    <xf numFmtId="0" fontId="8" fillId="2" borderId="20" xfId="2" applyFont="1" applyFill="1" applyBorder="1" applyAlignment="1">
      <alignment horizontal="center" vertical="center" wrapText="1"/>
    </xf>
    <xf numFmtId="49" fontId="13" fillId="0" borderId="0" xfId="1" applyNumberFormat="1" applyFont="1" applyAlignment="1">
      <alignment horizontal="center" wrapText="1"/>
    </xf>
    <xf numFmtId="0" fontId="3" fillId="0" borderId="0" xfId="1" applyFont="1" applyAlignment="1">
      <alignment horizontal="left"/>
    </xf>
    <xf numFmtId="0" fontId="3" fillId="0" borderId="0" xfId="1" applyFont="1"/>
    <xf numFmtId="0" fontId="3" fillId="3" borderId="7" xfId="1" applyFont="1" applyFill="1" applyBorder="1" applyAlignment="1">
      <alignment horizontal="center"/>
    </xf>
    <xf numFmtId="49" fontId="3" fillId="3" borderId="7" xfId="1" applyNumberFormat="1" applyFont="1" applyFill="1" applyBorder="1" applyAlignment="1">
      <alignment horizontal="center"/>
    </xf>
    <xf numFmtId="2" fontId="3" fillId="3" borderId="7" xfId="1" applyNumberFormat="1" applyFont="1" applyFill="1" applyBorder="1" applyAlignment="1">
      <alignment horizontal="right"/>
    </xf>
    <xf numFmtId="2" fontId="3" fillId="4" borderId="7" xfId="1" applyNumberFormat="1" applyFont="1" applyFill="1" applyBorder="1" applyAlignment="1">
      <alignment horizontal="right"/>
    </xf>
    <xf numFmtId="0" fontId="3" fillId="4" borderId="7" xfId="1" applyFont="1" applyFill="1" applyBorder="1" applyAlignment="1">
      <alignment horizontal="right"/>
    </xf>
    <xf numFmtId="0" fontId="9" fillId="0" borderId="0" xfId="1" applyFont="1" applyAlignment="1">
      <alignment wrapText="1"/>
    </xf>
    <xf numFmtId="0" fontId="4" fillId="0" borderId="0" xfId="1" applyFont="1" applyAlignment="1">
      <alignment horizontal="left"/>
    </xf>
    <xf numFmtId="49" fontId="3" fillId="0" borderId="0" xfId="1" applyNumberFormat="1" applyFont="1" applyAlignment="1">
      <alignment horizontal="center"/>
    </xf>
    <xf numFmtId="2" fontId="3" fillId="0" borderId="0" xfId="1" applyNumberFormat="1" applyFont="1" applyAlignment="1">
      <alignment horizontal="right"/>
    </xf>
    <xf numFmtId="0" fontId="8" fillId="0" borderId="0" xfId="2" applyFont="1" applyAlignment="1">
      <alignment horizontal="right" wrapText="1"/>
    </xf>
    <xf numFmtId="2" fontId="3" fillId="0" borderId="0" xfId="1" applyNumberFormat="1" applyFont="1" applyAlignment="1">
      <alignment horizontal="left"/>
    </xf>
    <xf numFmtId="0" fontId="17" fillId="0" borderId="0" xfId="2" applyFont="1" applyAlignment="1">
      <alignment horizontal="right"/>
    </xf>
    <xf numFmtId="0" fontId="18" fillId="0" borderId="0" xfId="1" applyFont="1" applyAlignment="1">
      <alignment horizontal="left"/>
    </xf>
    <xf numFmtId="2" fontId="2" fillId="0" borderId="0" xfId="1" applyNumberFormat="1" applyFont="1"/>
    <xf numFmtId="2" fontId="16" fillId="5" borderId="0" xfId="2" applyNumberFormat="1" applyFont="1" applyFill="1" applyAlignment="1">
      <alignment horizontal="right"/>
    </xf>
    <xf numFmtId="0" fontId="6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6" fillId="0" borderId="0" xfId="2" applyFont="1" applyAlignment="1">
      <alignment horizontal="right" vertical="center" wrapText="1"/>
    </xf>
    <xf numFmtId="0" fontId="6" fillId="0" borderId="0" xfId="2" applyFont="1" applyAlignment="1">
      <alignment vertical="center" wrapText="1"/>
    </xf>
    <xf numFmtId="0" fontId="8" fillId="0" borderId="0" xfId="2" applyFont="1" applyAlignment="1">
      <alignment vertical="center" wrapText="1"/>
    </xf>
    <xf numFmtId="2" fontId="8" fillId="0" borderId="0" xfId="2" applyNumberFormat="1" applyFont="1" applyAlignment="1">
      <alignment vertical="center" wrapText="1"/>
    </xf>
    <xf numFmtId="0" fontId="8" fillId="0" borderId="1" xfId="2" applyFont="1" applyBorder="1" applyAlignment="1">
      <alignment horizontal="center" vertical="center" wrapText="1"/>
    </xf>
    <xf numFmtId="0" fontId="20" fillId="0" borderId="2" xfId="2" applyFont="1" applyBorder="1" applyAlignment="1">
      <alignment horizontal="center" vertical="center" wrapText="1"/>
    </xf>
    <xf numFmtId="164" fontId="20" fillId="0" borderId="1" xfId="2" applyNumberFormat="1" applyFont="1" applyBorder="1" applyAlignment="1">
      <alignment horizontal="right" vertical="center" wrapText="1"/>
    </xf>
    <xf numFmtId="0" fontId="20" fillId="0" borderId="1" xfId="2" applyFont="1" applyBorder="1" applyAlignment="1">
      <alignment horizontal="center" vertical="center"/>
    </xf>
    <xf numFmtId="0" fontId="20" fillId="0" borderId="1" xfId="2" applyFont="1" applyBorder="1" applyAlignment="1">
      <alignment vertical="center" wrapText="1"/>
    </xf>
    <xf numFmtId="2" fontId="20" fillId="0" borderId="1" xfId="2" applyNumberFormat="1" applyFont="1" applyBorder="1" applyAlignment="1">
      <alignment vertical="center" wrapText="1"/>
    </xf>
    <xf numFmtId="2" fontId="20" fillId="0" borderId="3" xfId="2" applyNumberFormat="1" applyFont="1" applyBorder="1" applyAlignment="1">
      <alignment vertical="center" wrapText="1"/>
    </xf>
    <xf numFmtId="2" fontId="20" fillId="0" borderId="1" xfId="2" applyNumberFormat="1" applyFont="1" applyBorder="1" applyAlignment="1">
      <alignment horizontal="center" vertical="center" wrapText="1"/>
    </xf>
    <xf numFmtId="0" fontId="20" fillId="0" borderId="1" xfId="2" applyFont="1" applyBorder="1" applyAlignment="1">
      <alignment horizontal="center" vertical="center" wrapText="1"/>
    </xf>
    <xf numFmtId="0" fontId="20" fillId="0" borderId="3" xfId="2" applyFont="1" applyBorder="1" applyAlignment="1">
      <alignment vertical="center" wrapText="1"/>
    </xf>
    <xf numFmtId="0" fontId="20" fillId="0" borderId="8" xfId="2" applyFont="1" applyBorder="1" applyAlignment="1">
      <alignment horizontal="center" vertical="center"/>
    </xf>
    <xf numFmtId="164" fontId="20" fillId="0" borderId="4" xfId="2" applyNumberFormat="1" applyFont="1" applyBorder="1" applyAlignment="1">
      <alignment horizontal="right" vertical="center" wrapText="1"/>
    </xf>
    <xf numFmtId="0" fontId="20" fillId="0" borderId="4" xfId="2" applyFont="1" applyBorder="1" applyAlignment="1">
      <alignment horizontal="center" vertical="center" wrapText="1"/>
    </xf>
    <xf numFmtId="0" fontId="20" fillId="0" borderId="4" xfId="2" applyFont="1" applyBorder="1" applyAlignment="1">
      <alignment vertical="center" wrapText="1"/>
    </xf>
    <xf numFmtId="2" fontId="20" fillId="0" borderId="4" xfId="2" applyNumberFormat="1" applyFont="1" applyBorder="1" applyAlignment="1">
      <alignment vertical="center" wrapText="1"/>
    </xf>
    <xf numFmtId="2" fontId="20" fillId="0" borderId="5" xfId="2" applyNumberFormat="1" applyFont="1" applyBorder="1" applyAlignment="1">
      <alignment vertical="center" wrapText="1"/>
    </xf>
    <xf numFmtId="0" fontId="20" fillId="0" borderId="0" xfId="2" applyFont="1" applyAlignment="1">
      <alignment horizontal="left"/>
    </xf>
    <xf numFmtId="0" fontId="20" fillId="0" borderId="0" xfId="2" applyFont="1" applyAlignment="1">
      <alignment horizontal="center" wrapText="1"/>
    </xf>
    <xf numFmtId="0" fontId="20" fillId="0" borderId="0" xfId="2" applyFont="1" applyAlignment="1">
      <alignment wrapText="1"/>
    </xf>
    <xf numFmtId="2" fontId="20" fillId="0" borderId="0" xfId="2" applyNumberFormat="1" applyFont="1" applyAlignment="1">
      <alignment wrapText="1"/>
    </xf>
    <xf numFmtId="0" fontId="11" fillId="0" borderId="1" xfId="2" applyFont="1" applyBorder="1" applyAlignment="1">
      <alignment horizontal="center" vertical="center" wrapText="1"/>
    </xf>
    <xf numFmtId="0" fontId="8" fillId="0" borderId="6" xfId="2" applyFont="1" applyBorder="1" applyAlignment="1">
      <alignment horizontal="center" vertical="center" wrapText="1"/>
    </xf>
    <xf numFmtId="0" fontId="7" fillId="0" borderId="0" xfId="2" applyFont="1" applyAlignment="1">
      <alignment horizontal="left" vertical="center"/>
    </xf>
    <xf numFmtId="0" fontId="20" fillId="0" borderId="0" xfId="2" applyFont="1" applyAlignment="1">
      <alignment horizontal="right" wrapText="1"/>
    </xf>
    <xf numFmtId="0" fontId="20" fillId="0" borderId="21" xfId="2" applyFont="1" applyBorder="1" applyAlignment="1">
      <alignment horizontal="center" vertical="center" wrapText="1"/>
    </xf>
    <xf numFmtId="0" fontId="20" fillId="0" borderId="19" xfId="2" applyFont="1" applyBorder="1" applyAlignment="1">
      <alignment horizontal="center" vertical="center" wrapText="1"/>
    </xf>
    <xf numFmtId="0" fontId="20" fillId="0" borderId="19" xfId="2" applyFont="1" applyBorder="1" applyAlignment="1">
      <alignment vertical="center" wrapText="1"/>
    </xf>
    <xf numFmtId="2" fontId="20" fillId="6" borderId="19" xfId="2" applyNumberFormat="1" applyFont="1" applyFill="1" applyBorder="1" applyAlignment="1">
      <alignment vertical="center" wrapText="1"/>
    </xf>
    <xf numFmtId="2" fontId="20" fillId="0" borderId="20" xfId="2" applyNumberFormat="1" applyFont="1" applyBorder="1" applyAlignment="1">
      <alignment vertical="center" wrapText="1"/>
    </xf>
    <xf numFmtId="164" fontId="20" fillId="0" borderId="19" xfId="2" applyNumberFormat="1" applyFont="1" applyBorder="1" applyAlignment="1">
      <alignment horizontal="center" vertical="center" wrapText="1"/>
    </xf>
    <xf numFmtId="0" fontId="20" fillId="0" borderId="22" xfId="2" applyFont="1" applyBorder="1" applyAlignment="1">
      <alignment horizontal="center" vertical="center" wrapText="1"/>
    </xf>
    <xf numFmtId="164" fontId="20" fillId="0" borderId="23" xfId="2" applyNumberFormat="1" applyFont="1" applyBorder="1" applyAlignment="1">
      <alignment horizontal="center" vertical="center" wrapText="1"/>
    </xf>
    <xf numFmtId="0" fontId="20" fillId="0" borderId="23" xfId="2" applyFont="1" applyBorder="1" applyAlignment="1">
      <alignment horizontal="center" vertical="center" wrapText="1"/>
    </xf>
    <xf numFmtId="0" fontId="20" fillId="0" borderId="23" xfId="2" applyFont="1" applyBorder="1" applyAlignment="1">
      <alignment vertical="center" wrapText="1"/>
    </xf>
    <xf numFmtId="2" fontId="20" fillId="0" borderId="24" xfId="2" applyNumberFormat="1" applyFont="1" applyBorder="1" applyAlignment="1">
      <alignment vertical="center" wrapText="1"/>
    </xf>
    <xf numFmtId="0" fontId="11" fillId="0" borderId="10" xfId="2" applyFont="1" applyBorder="1" applyAlignment="1">
      <alignment horizontal="center" vertical="center" wrapText="1"/>
    </xf>
    <xf numFmtId="0" fontId="11" fillId="0" borderId="11" xfId="2" applyFont="1" applyBorder="1" applyAlignment="1">
      <alignment horizontal="center" vertical="center" wrapText="1"/>
    </xf>
    <xf numFmtId="0" fontId="11" fillId="0" borderId="12" xfId="2" applyFont="1" applyBorder="1" applyAlignment="1">
      <alignment horizontal="center" vertical="center" wrapText="1"/>
    </xf>
    <xf numFmtId="0" fontId="8" fillId="0" borderId="10" xfId="2" applyFont="1" applyBorder="1" applyAlignment="1">
      <alignment horizontal="center" vertical="center" wrapText="1"/>
    </xf>
    <xf numFmtId="0" fontId="8" fillId="0" borderId="13" xfId="2" applyFont="1" applyBorder="1" applyAlignment="1">
      <alignment horizontal="center" vertical="center" wrapText="1"/>
    </xf>
    <xf numFmtId="0" fontId="8" fillId="0" borderId="19" xfId="2" applyFont="1" applyBorder="1" applyAlignment="1">
      <alignment horizontal="center" wrapText="1"/>
    </xf>
    <xf numFmtId="0" fontId="12" fillId="0" borderId="19" xfId="2" applyFont="1" applyBorder="1" applyAlignment="1">
      <alignment horizontal="center" wrapText="1"/>
    </xf>
    <xf numFmtId="0" fontId="8" fillId="0" borderId="19" xfId="2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8" fillId="0" borderId="0" xfId="2" applyFont="1" applyAlignment="1">
      <alignment horizontal="right" wrapText="1"/>
    </xf>
    <xf numFmtId="0" fontId="9" fillId="6" borderId="0" xfId="2" applyFont="1" applyFill="1" applyAlignment="1">
      <alignment horizontal="center"/>
    </xf>
    <xf numFmtId="0" fontId="7" fillId="0" borderId="0" xfId="2" applyFont="1" applyAlignment="1">
      <alignment horizontal="right" wrapText="1"/>
    </xf>
    <xf numFmtId="0" fontId="6" fillId="0" borderId="0" xfId="2" applyFont="1" applyAlignment="1">
      <alignment horizontal="right" wrapText="1"/>
    </xf>
    <xf numFmtId="0" fontId="8" fillId="0" borderId="27" xfId="2" applyFont="1" applyBorder="1" applyAlignment="1">
      <alignment horizontal="center" vertical="center" wrapText="1"/>
    </xf>
    <xf numFmtId="0" fontId="8" fillId="0" borderId="21" xfId="2" applyFont="1" applyBorder="1" applyAlignment="1">
      <alignment horizontal="center" vertical="center" wrapText="1"/>
    </xf>
    <xf numFmtId="0" fontId="8" fillId="0" borderId="25" xfId="2" applyFont="1" applyBorder="1" applyAlignment="1">
      <alignment horizontal="center" vertical="center" wrapText="1"/>
    </xf>
    <xf numFmtId="0" fontId="11" fillId="0" borderId="25" xfId="2" applyFont="1" applyBorder="1" applyAlignment="1">
      <alignment horizontal="center" vertical="center" wrapText="1"/>
    </xf>
    <xf numFmtId="0" fontId="11" fillId="0" borderId="19" xfId="2" applyFont="1" applyBorder="1" applyAlignment="1">
      <alignment horizontal="center" vertical="center" wrapText="1"/>
    </xf>
    <xf numFmtId="0" fontId="11" fillId="0" borderId="9" xfId="2" applyFont="1" applyBorder="1" applyAlignment="1">
      <alignment horizontal="center" vertical="center" wrapText="1"/>
    </xf>
    <xf numFmtId="0" fontId="12" fillId="0" borderId="20" xfId="2" applyFont="1" applyBorder="1" applyAlignment="1">
      <alignment horizontal="center" wrapText="1"/>
    </xf>
    <xf numFmtId="0" fontId="8" fillId="0" borderId="25" xfId="2" applyFont="1" applyBorder="1" applyAlignment="1">
      <alignment horizontal="center" wrapText="1"/>
    </xf>
    <xf numFmtId="0" fontId="8" fillId="0" borderId="26" xfId="2" applyFont="1" applyBorder="1" applyAlignment="1">
      <alignment horizontal="center" wrapText="1"/>
    </xf>
    <xf numFmtId="0" fontId="1" fillId="3" borderId="7" xfId="1" applyFont="1" applyFill="1" applyBorder="1" applyAlignment="1">
      <alignment horizontal="left"/>
    </xf>
    <xf numFmtId="0" fontId="4" fillId="3" borderId="7" xfId="1" applyFont="1" applyFill="1" applyBorder="1" applyAlignment="1">
      <alignment horizontal="left"/>
    </xf>
    <xf numFmtId="0" fontId="4" fillId="3" borderId="14" xfId="1" applyFont="1" applyFill="1" applyBorder="1" applyAlignment="1">
      <alignment horizontal="left"/>
    </xf>
    <xf numFmtId="0" fontId="4" fillId="3" borderId="17" xfId="1" applyFont="1" applyFill="1" applyBorder="1" applyAlignment="1">
      <alignment horizontal="left"/>
    </xf>
    <xf numFmtId="0" fontId="4" fillId="3" borderId="15" xfId="1" applyFont="1" applyFill="1" applyBorder="1" applyAlignment="1">
      <alignment horizontal="left"/>
    </xf>
    <xf numFmtId="49" fontId="13" fillId="0" borderId="0" xfId="1" applyNumberFormat="1" applyFont="1" applyAlignment="1">
      <alignment horizontal="center" wrapText="1"/>
    </xf>
    <xf numFmtId="49" fontId="3" fillId="0" borderId="16" xfId="1" applyNumberFormat="1" applyFont="1" applyBorder="1" applyAlignment="1">
      <alignment horizontal="center"/>
    </xf>
    <xf numFmtId="0" fontId="3" fillId="3" borderId="0" xfId="1" applyFont="1" applyFill="1" applyAlignment="1">
      <alignment horizontal="left"/>
    </xf>
    <xf numFmtId="0" fontId="1" fillId="0" borderId="0" xfId="1" applyFont="1" applyAlignment="1">
      <alignment horizontal="center"/>
    </xf>
    <xf numFmtId="0" fontId="5" fillId="0" borderId="0" xfId="1" applyAlignment="1">
      <alignment horizontal="center"/>
    </xf>
    <xf numFmtId="49" fontId="1" fillId="4" borderId="18" xfId="1" applyNumberFormat="1" applyFont="1" applyFill="1" applyBorder="1" applyAlignment="1">
      <alignment horizontal="center"/>
    </xf>
    <xf numFmtId="0" fontId="4" fillId="3" borderId="7" xfId="1" applyFont="1" applyFill="1" applyBorder="1" applyAlignment="1">
      <alignment horizontal="left" wrapText="1"/>
    </xf>
    <xf numFmtId="0" fontId="1" fillId="3" borderId="14" xfId="1" applyFont="1" applyFill="1" applyBorder="1" applyAlignment="1">
      <alignment horizontal="left"/>
    </xf>
    <xf numFmtId="0" fontId="1" fillId="3" borderId="15" xfId="1" applyFont="1" applyFill="1" applyBorder="1" applyAlignment="1">
      <alignment horizontal="left"/>
    </xf>
    <xf numFmtId="0" fontId="19" fillId="0" borderId="0" xfId="1" applyFont="1" applyAlignment="1">
      <alignment horizontal="left"/>
    </xf>
  </cellXfs>
  <cellStyles count="3">
    <cellStyle name="Normálna" xfId="0" builtinId="0"/>
    <cellStyle name="Normálna 2" xfId="1" xr:uid="{00000000-0005-0000-0000-000001000000}"/>
    <cellStyle name="Normálna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65"/>
  <sheetViews>
    <sheetView showGridLines="0" tabSelected="1" zoomScale="168" zoomScaleNormal="168" workbookViewId="0">
      <pane xSplit="12" ySplit="6" topLeftCell="M29" activePane="bottomRight" state="frozen"/>
      <selection pane="topRight" activeCell="M1" sqref="M1"/>
      <selection pane="bottomLeft" activeCell="A7" sqref="A7"/>
      <selection pane="bottomRight" activeCell="C3" sqref="C3:Z44"/>
    </sheetView>
  </sheetViews>
  <sheetFormatPr baseColWidth="10" defaultColWidth="3.5" defaultRowHeight="8" customHeight="1"/>
  <cols>
    <col min="1" max="1" width="1.33203125" style="9" customWidth="1"/>
    <col min="2" max="2" width="0.33203125" style="10" customWidth="1"/>
    <col min="3" max="3" width="2.6640625" style="7" customWidth="1"/>
    <col min="4" max="4" width="5.33203125" style="7" customWidth="1"/>
    <col min="5" max="5" width="4.6640625" style="7" customWidth="1"/>
    <col min="6" max="6" width="27.33203125" style="8" customWidth="1"/>
    <col min="7" max="11" width="4.33203125" style="8" customWidth="1"/>
    <col min="12" max="12" width="3.5" style="8" customWidth="1"/>
    <col min="13" max="18" width="4.33203125" style="8" customWidth="1"/>
    <col min="19" max="19" width="3.5" style="8" customWidth="1"/>
    <col min="20" max="24" width="4.33203125" style="8" customWidth="1"/>
    <col min="25" max="26" width="4.6640625" style="8" customWidth="1"/>
    <col min="27" max="16384" width="3.5" style="8"/>
  </cols>
  <sheetData>
    <row r="1" spans="1:26" ht="11.25" customHeight="1">
      <c r="A1" s="6"/>
      <c r="B1" s="6"/>
      <c r="C1" s="75" t="s">
        <v>170</v>
      </c>
      <c r="F1" s="98" t="s">
        <v>145</v>
      </c>
      <c r="G1" s="98"/>
      <c r="H1" s="99" t="s">
        <v>17</v>
      </c>
      <c r="I1" s="99"/>
      <c r="J1" s="98" t="s">
        <v>85</v>
      </c>
      <c r="K1" s="98"/>
      <c r="L1" s="98"/>
      <c r="M1" s="98"/>
      <c r="N1" s="98"/>
      <c r="O1" s="98"/>
    </row>
    <row r="2" spans="1:26" ht="8.25" customHeight="1">
      <c r="C2" s="11" t="s">
        <v>123</v>
      </c>
    </row>
    <row r="3" spans="1:26" s="48" customFormat="1" ht="25" customHeight="1">
      <c r="A3" s="100"/>
      <c r="B3" s="47"/>
      <c r="C3" s="101" t="s">
        <v>18</v>
      </c>
      <c r="D3" s="103" t="s">
        <v>19</v>
      </c>
      <c r="E3" s="103" t="s">
        <v>20</v>
      </c>
      <c r="F3" s="104" t="s">
        <v>1</v>
      </c>
      <c r="G3" s="106" t="s">
        <v>21</v>
      </c>
      <c r="H3" s="106"/>
      <c r="I3" s="106"/>
      <c r="J3" s="106"/>
      <c r="K3" s="106"/>
      <c r="L3" s="106"/>
      <c r="M3" s="106"/>
      <c r="N3" s="106"/>
      <c r="O3" s="88" t="s">
        <v>148</v>
      </c>
      <c r="P3" s="89"/>
      <c r="Q3" s="89"/>
      <c r="R3" s="89"/>
      <c r="S3" s="90"/>
      <c r="T3" s="88" t="s">
        <v>149</v>
      </c>
      <c r="U3" s="89"/>
      <c r="V3" s="89"/>
      <c r="W3" s="89"/>
      <c r="X3" s="90"/>
      <c r="Y3" s="91" t="s">
        <v>37</v>
      </c>
      <c r="Z3" s="92"/>
    </row>
    <row r="4" spans="1:26" s="7" customFormat="1" ht="14.25" customHeight="1">
      <c r="A4" s="100"/>
      <c r="B4" s="12"/>
      <c r="C4" s="102"/>
      <c r="D4" s="95"/>
      <c r="E4" s="95"/>
      <c r="F4" s="105"/>
      <c r="G4" s="93" t="s">
        <v>22</v>
      </c>
      <c r="H4" s="93"/>
      <c r="I4" s="93"/>
      <c r="J4" s="93" t="s">
        <v>23</v>
      </c>
      <c r="K4" s="93"/>
      <c r="L4" s="93"/>
      <c r="M4" s="94" t="s">
        <v>169</v>
      </c>
      <c r="N4" s="94"/>
      <c r="O4" s="17"/>
      <c r="P4" s="93" t="s">
        <v>25</v>
      </c>
      <c r="Q4" s="93"/>
      <c r="R4" s="93"/>
      <c r="S4" s="93"/>
      <c r="T4" s="17"/>
      <c r="U4" s="93" t="s">
        <v>24</v>
      </c>
      <c r="V4" s="93"/>
      <c r="W4" s="93"/>
      <c r="X4" s="93"/>
      <c r="Y4" s="95" t="s">
        <v>38</v>
      </c>
      <c r="Z4" s="96" t="s">
        <v>39</v>
      </c>
    </row>
    <row r="5" spans="1:26" s="7" customFormat="1" ht="19.5" customHeight="1">
      <c r="A5" s="100"/>
      <c r="B5" s="12"/>
      <c r="C5" s="102"/>
      <c r="D5" s="95"/>
      <c r="E5" s="95"/>
      <c r="F5" s="105"/>
      <c r="G5" s="53" t="s">
        <v>25</v>
      </c>
      <c r="H5" s="53" t="s">
        <v>26</v>
      </c>
      <c r="I5" s="53" t="s">
        <v>27</v>
      </c>
      <c r="J5" s="53" t="s">
        <v>28</v>
      </c>
      <c r="K5" s="53" t="s">
        <v>26</v>
      </c>
      <c r="L5" s="53" t="s">
        <v>27</v>
      </c>
      <c r="M5" s="53" t="s">
        <v>25</v>
      </c>
      <c r="N5" s="53" t="s">
        <v>26</v>
      </c>
      <c r="O5" s="73" t="s">
        <v>29</v>
      </c>
      <c r="P5" s="53" t="s">
        <v>49</v>
      </c>
      <c r="Q5" s="53" t="s">
        <v>50</v>
      </c>
      <c r="R5" s="74" t="s">
        <v>48</v>
      </c>
      <c r="S5" s="74" t="s">
        <v>51</v>
      </c>
      <c r="T5" s="73" t="s">
        <v>29</v>
      </c>
      <c r="U5" s="53" t="s">
        <v>30</v>
      </c>
      <c r="V5" s="53" t="s">
        <v>31</v>
      </c>
      <c r="W5" s="53" t="s">
        <v>32</v>
      </c>
      <c r="X5" s="74" t="s">
        <v>36</v>
      </c>
      <c r="Y5" s="95"/>
      <c r="Z5" s="96"/>
    </row>
    <row r="6" spans="1:26" s="7" customFormat="1" ht="8" customHeight="1">
      <c r="A6" s="9"/>
      <c r="B6" s="12"/>
      <c r="C6" s="13">
        <v>1</v>
      </c>
      <c r="D6" s="14">
        <v>2</v>
      </c>
      <c r="E6" s="14">
        <v>3</v>
      </c>
      <c r="F6" s="14">
        <v>4</v>
      </c>
      <c r="G6" s="14">
        <v>5</v>
      </c>
      <c r="H6" s="14">
        <v>6</v>
      </c>
      <c r="I6" s="14">
        <v>7</v>
      </c>
      <c r="J6" s="14">
        <v>8</v>
      </c>
      <c r="K6" s="14">
        <v>9</v>
      </c>
      <c r="L6" s="14">
        <v>10</v>
      </c>
      <c r="M6" s="14">
        <v>11</v>
      </c>
      <c r="N6" s="14">
        <v>12</v>
      </c>
      <c r="O6" s="14">
        <v>13</v>
      </c>
      <c r="P6" s="14">
        <v>14</v>
      </c>
      <c r="Q6" s="14">
        <v>15</v>
      </c>
      <c r="R6" s="14">
        <v>16</v>
      </c>
      <c r="S6" s="14">
        <v>17</v>
      </c>
      <c r="T6" s="14">
        <v>18</v>
      </c>
      <c r="U6" s="14">
        <v>19</v>
      </c>
      <c r="V6" s="14">
        <v>20</v>
      </c>
      <c r="W6" s="14">
        <v>21</v>
      </c>
      <c r="X6" s="14">
        <v>22</v>
      </c>
      <c r="Y6" s="14">
        <v>23</v>
      </c>
      <c r="Z6" s="15">
        <v>24</v>
      </c>
    </row>
    <row r="7" spans="1:26" s="51" customFormat="1" ht="12" customHeight="1">
      <c r="A7" s="49"/>
      <c r="B7" s="50"/>
      <c r="C7" s="54">
        <v>1</v>
      </c>
      <c r="D7" s="55">
        <v>45910</v>
      </c>
      <c r="E7" s="56" t="s">
        <v>89</v>
      </c>
      <c r="F7" s="57" t="s">
        <v>150</v>
      </c>
      <c r="G7" s="58">
        <v>15</v>
      </c>
      <c r="H7" s="58"/>
      <c r="I7" s="58">
        <f>G7-H7</f>
        <v>15</v>
      </c>
      <c r="J7" s="58"/>
      <c r="K7" s="58"/>
      <c r="L7" s="58">
        <f>J7-K7</f>
        <v>0</v>
      </c>
      <c r="M7" s="58"/>
      <c r="N7" s="58"/>
      <c r="O7" s="58">
        <f t="shared" ref="O7:O43" si="0">P7+Q7+R7+S7</f>
        <v>0</v>
      </c>
      <c r="P7" s="58"/>
      <c r="Q7" s="58"/>
      <c r="R7" s="58"/>
      <c r="S7" s="58"/>
      <c r="T7" s="58">
        <f>U7+V7+W7+X7</f>
        <v>0</v>
      </c>
      <c r="U7" s="58"/>
      <c r="V7" s="58"/>
      <c r="W7" s="58"/>
      <c r="X7" s="58"/>
      <c r="Y7" s="58">
        <v>15</v>
      </c>
      <c r="Z7" s="59"/>
    </row>
    <row r="8" spans="1:26" s="52" customFormat="1" ht="12" customHeight="1">
      <c r="A8" s="49"/>
      <c r="B8" s="50"/>
      <c r="C8" s="54">
        <v>2</v>
      </c>
      <c r="D8" s="55">
        <v>45910</v>
      </c>
      <c r="E8" s="60" t="s">
        <v>128</v>
      </c>
      <c r="F8" s="58" t="s">
        <v>86</v>
      </c>
      <c r="G8" s="58"/>
      <c r="H8" s="58">
        <v>1.1000000000000001</v>
      </c>
      <c r="I8" s="58">
        <f>I7+G8-H8</f>
        <v>13.9</v>
      </c>
      <c r="J8" s="58"/>
      <c r="K8" s="58"/>
      <c r="L8" s="58">
        <f t="shared" ref="L8:L13" si="1">L7+J8-K8</f>
        <v>0</v>
      </c>
      <c r="M8" s="58"/>
      <c r="N8" s="58"/>
      <c r="O8" s="58">
        <f t="shared" si="0"/>
        <v>0</v>
      </c>
      <c r="P8" s="58"/>
      <c r="Q8" s="58"/>
      <c r="R8" s="58"/>
      <c r="S8" s="58"/>
      <c r="T8" s="58">
        <f t="shared" ref="T8:T43" si="2">U8+V8+W8+X8</f>
        <v>1.1000000000000001</v>
      </c>
      <c r="U8" s="58"/>
      <c r="V8" s="58"/>
      <c r="W8" s="58"/>
      <c r="X8" s="58">
        <v>1.1000000000000001</v>
      </c>
      <c r="Y8" s="58"/>
      <c r="Z8" s="59"/>
    </row>
    <row r="9" spans="1:26" s="51" customFormat="1" ht="12" customHeight="1">
      <c r="A9" s="49"/>
      <c r="B9" s="50"/>
      <c r="C9" s="54">
        <v>3</v>
      </c>
      <c r="D9" s="55">
        <v>45910</v>
      </c>
      <c r="E9" s="60" t="s">
        <v>88</v>
      </c>
      <c r="F9" s="58" t="s">
        <v>151</v>
      </c>
      <c r="G9" s="58"/>
      <c r="H9" s="58">
        <v>1</v>
      </c>
      <c r="I9" s="58">
        <f t="shared" ref="I9:I42" si="3">I8+G9-H9</f>
        <v>12.9</v>
      </c>
      <c r="J9" s="58"/>
      <c r="K9" s="58"/>
      <c r="L9" s="58">
        <f t="shared" si="1"/>
        <v>0</v>
      </c>
      <c r="M9" s="58"/>
      <c r="N9" s="58"/>
      <c r="O9" s="58">
        <f t="shared" si="0"/>
        <v>0</v>
      </c>
      <c r="P9" s="58"/>
      <c r="Q9" s="58"/>
      <c r="R9" s="58"/>
      <c r="S9" s="58"/>
      <c r="T9" s="58">
        <f t="shared" si="2"/>
        <v>1</v>
      </c>
      <c r="U9" s="58"/>
      <c r="V9" s="58"/>
      <c r="W9" s="58"/>
      <c r="X9" s="58">
        <v>1</v>
      </c>
      <c r="Y9" s="58"/>
      <c r="Z9" s="59"/>
    </row>
    <row r="10" spans="1:26" s="51" customFormat="1" ht="12" customHeight="1">
      <c r="A10" s="49"/>
      <c r="B10" s="50"/>
      <c r="C10" s="54">
        <v>4</v>
      </c>
      <c r="D10" s="55">
        <v>45910</v>
      </c>
      <c r="E10" s="60" t="s">
        <v>90</v>
      </c>
      <c r="F10" s="57" t="s">
        <v>87</v>
      </c>
      <c r="G10" s="58"/>
      <c r="H10" s="58">
        <v>11</v>
      </c>
      <c r="I10" s="58">
        <f t="shared" si="3"/>
        <v>1.9000000000000004</v>
      </c>
      <c r="J10" s="58"/>
      <c r="K10" s="58"/>
      <c r="L10" s="58">
        <f t="shared" si="1"/>
        <v>0</v>
      </c>
      <c r="M10" s="58"/>
      <c r="N10" s="58"/>
      <c r="O10" s="58">
        <f t="shared" si="0"/>
        <v>0</v>
      </c>
      <c r="P10" s="58"/>
      <c r="Q10" s="58"/>
      <c r="R10" s="58"/>
      <c r="S10" s="58"/>
      <c r="T10" s="58">
        <f t="shared" si="2"/>
        <v>11</v>
      </c>
      <c r="U10" s="58"/>
      <c r="V10" s="58"/>
      <c r="W10" s="58"/>
      <c r="X10" s="58">
        <v>11</v>
      </c>
      <c r="Y10" s="58"/>
      <c r="Z10" s="59"/>
    </row>
    <row r="11" spans="1:26" s="51" customFormat="1" ht="12" customHeight="1">
      <c r="A11" s="49"/>
      <c r="B11" s="50"/>
      <c r="C11" s="54">
        <v>5</v>
      </c>
      <c r="D11" s="55">
        <v>45931</v>
      </c>
      <c r="E11" s="60" t="s">
        <v>129</v>
      </c>
      <c r="F11" s="57" t="s">
        <v>152</v>
      </c>
      <c r="G11" s="58">
        <v>80</v>
      </c>
      <c r="H11" s="58"/>
      <c r="I11" s="58">
        <f>I10+G11-H11</f>
        <v>81.900000000000006</v>
      </c>
      <c r="J11" s="58"/>
      <c r="K11" s="58"/>
      <c r="L11" s="58">
        <f>L10+J11-K11</f>
        <v>0</v>
      </c>
      <c r="M11" s="58"/>
      <c r="N11" s="58"/>
      <c r="O11" s="58">
        <f t="shared" si="0"/>
        <v>0</v>
      </c>
      <c r="P11" s="58"/>
      <c r="Q11" s="58"/>
      <c r="R11" s="58"/>
      <c r="S11" s="58"/>
      <c r="T11" s="58">
        <f t="shared" si="2"/>
        <v>0</v>
      </c>
      <c r="U11" s="58"/>
      <c r="V11" s="58"/>
      <c r="W11" s="58"/>
      <c r="X11" s="58"/>
      <c r="Y11" s="58">
        <v>80</v>
      </c>
      <c r="Z11" s="59"/>
    </row>
    <row r="12" spans="1:26" s="51" customFormat="1" ht="12" customHeight="1">
      <c r="A12" s="49"/>
      <c r="B12" s="50"/>
      <c r="C12" s="54">
        <v>6</v>
      </c>
      <c r="D12" s="55">
        <v>45935</v>
      </c>
      <c r="E12" s="61" t="s">
        <v>154</v>
      </c>
      <c r="F12" s="57" t="s">
        <v>99</v>
      </c>
      <c r="G12" s="58"/>
      <c r="H12" s="58">
        <v>15</v>
      </c>
      <c r="I12" s="58">
        <f>I11+G12-H12</f>
        <v>66.900000000000006</v>
      </c>
      <c r="J12" s="58"/>
      <c r="K12" s="58"/>
      <c r="L12" s="58">
        <f>L11+J12-K12</f>
        <v>0</v>
      </c>
      <c r="M12" s="58"/>
      <c r="N12" s="58"/>
      <c r="O12" s="58">
        <f t="shared" si="0"/>
        <v>0</v>
      </c>
      <c r="P12" s="58"/>
      <c r="Q12" s="58"/>
      <c r="R12" s="58"/>
      <c r="S12" s="58"/>
      <c r="T12" s="58">
        <f t="shared" si="2"/>
        <v>0</v>
      </c>
      <c r="U12" s="58"/>
      <c r="V12" s="58"/>
      <c r="W12" s="58"/>
      <c r="X12" s="58"/>
      <c r="Y12" s="58"/>
      <c r="Z12" s="59">
        <v>15</v>
      </c>
    </row>
    <row r="13" spans="1:26" s="51" customFormat="1" ht="12" customHeight="1">
      <c r="A13" s="49"/>
      <c r="B13" s="50"/>
      <c r="C13" s="54">
        <v>7</v>
      </c>
      <c r="D13" s="55">
        <v>45935</v>
      </c>
      <c r="E13" s="61" t="s">
        <v>130</v>
      </c>
      <c r="F13" s="57" t="s">
        <v>100</v>
      </c>
      <c r="G13" s="58"/>
      <c r="H13" s="58">
        <v>0.3</v>
      </c>
      <c r="I13" s="58">
        <f t="shared" si="3"/>
        <v>66.600000000000009</v>
      </c>
      <c r="J13" s="58"/>
      <c r="K13" s="58"/>
      <c r="L13" s="58">
        <f t="shared" si="1"/>
        <v>0</v>
      </c>
      <c r="M13" s="58"/>
      <c r="N13" s="58"/>
      <c r="O13" s="58">
        <f t="shared" si="0"/>
        <v>0</v>
      </c>
      <c r="P13" s="58"/>
      <c r="Q13" s="58"/>
      <c r="R13" s="58"/>
      <c r="S13" s="58"/>
      <c r="T13" s="58">
        <f t="shared" si="2"/>
        <v>0.3</v>
      </c>
      <c r="U13" s="58"/>
      <c r="V13" s="58"/>
      <c r="W13" s="58"/>
      <c r="X13" s="58">
        <v>0.3</v>
      </c>
      <c r="Y13" s="58"/>
      <c r="Z13" s="59"/>
    </row>
    <row r="14" spans="1:26" s="51" customFormat="1" ht="12" customHeight="1">
      <c r="A14" s="49"/>
      <c r="B14" s="50"/>
      <c r="C14" s="54">
        <v>8</v>
      </c>
      <c r="D14" s="55">
        <v>45935</v>
      </c>
      <c r="E14" s="61" t="s">
        <v>131</v>
      </c>
      <c r="F14" s="57" t="s">
        <v>101</v>
      </c>
      <c r="G14" s="58"/>
      <c r="H14" s="58">
        <v>5</v>
      </c>
      <c r="I14" s="58">
        <f t="shared" si="3"/>
        <v>61.600000000000009</v>
      </c>
      <c r="J14" s="58"/>
      <c r="K14" s="58"/>
      <c r="L14" s="58">
        <f>L13+J14-K14</f>
        <v>0</v>
      </c>
      <c r="M14" s="58"/>
      <c r="N14" s="58"/>
      <c r="O14" s="58">
        <f t="shared" si="0"/>
        <v>0</v>
      </c>
      <c r="P14" s="58"/>
      <c r="Q14" s="58"/>
      <c r="R14" s="58"/>
      <c r="S14" s="58"/>
      <c r="T14" s="58">
        <f t="shared" si="2"/>
        <v>5</v>
      </c>
      <c r="U14" s="58">
        <v>5</v>
      </c>
      <c r="V14" s="58"/>
      <c r="W14" s="58"/>
      <c r="X14" s="58"/>
      <c r="Y14" s="58"/>
      <c r="Z14" s="59"/>
    </row>
    <row r="15" spans="1:26" s="51" customFormat="1" ht="12" customHeight="1">
      <c r="A15" s="49"/>
      <c r="B15" s="50"/>
      <c r="C15" s="54">
        <v>9</v>
      </c>
      <c r="D15" s="55">
        <v>45935</v>
      </c>
      <c r="E15" s="61" t="s">
        <v>132</v>
      </c>
      <c r="F15" s="57" t="s">
        <v>102</v>
      </c>
      <c r="G15" s="58"/>
      <c r="H15" s="58">
        <v>5</v>
      </c>
      <c r="I15" s="58">
        <f>I14+G15-H15</f>
        <v>56.600000000000009</v>
      </c>
      <c r="J15" s="58"/>
      <c r="K15" s="58"/>
      <c r="L15" s="58">
        <f>L14+J15-K15</f>
        <v>0</v>
      </c>
      <c r="M15" s="58"/>
      <c r="N15" s="58"/>
      <c r="O15" s="58">
        <f t="shared" si="0"/>
        <v>0</v>
      </c>
      <c r="P15" s="58"/>
      <c r="Q15" s="58"/>
      <c r="R15" s="58"/>
      <c r="S15" s="58"/>
      <c r="T15" s="58">
        <f t="shared" si="2"/>
        <v>5</v>
      </c>
      <c r="U15" s="58">
        <v>5</v>
      </c>
      <c r="V15" s="58"/>
      <c r="W15" s="58"/>
      <c r="X15" s="58"/>
      <c r="Y15" s="58"/>
      <c r="Z15" s="59"/>
    </row>
    <row r="16" spans="1:26" s="51" customFormat="1" ht="12" customHeight="1">
      <c r="A16" s="49"/>
      <c r="B16" s="50"/>
      <c r="C16" s="54">
        <v>10</v>
      </c>
      <c r="D16" s="55">
        <v>45936</v>
      </c>
      <c r="E16" s="61" t="s">
        <v>155</v>
      </c>
      <c r="F16" s="57" t="s">
        <v>103</v>
      </c>
      <c r="G16" s="58">
        <v>20</v>
      </c>
      <c r="H16" s="57"/>
      <c r="I16" s="58">
        <f>I15+G16-H16</f>
        <v>76.600000000000009</v>
      </c>
      <c r="J16" s="57"/>
      <c r="K16" s="57"/>
      <c r="L16" s="58">
        <f>L15+J16-K16</f>
        <v>0</v>
      </c>
      <c r="M16" s="57"/>
      <c r="N16" s="57"/>
      <c r="O16" s="58">
        <f t="shared" si="0"/>
        <v>20</v>
      </c>
      <c r="P16" s="57"/>
      <c r="Q16" s="57"/>
      <c r="R16" s="57"/>
      <c r="S16" s="58">
        <v>20</v>
      </c>
      <c r="T16" s="58">
        <f t="shared" si="2"/>
        <v>0</v>
      </c>
      <c r="U16" s="57"/>
      <c r="V16" s="57"/>
      <c r="W16" s="57"/>
      <c r="X16" s="57"/>
      <c r="Y16" s="57"/>
      <c r="Z16" s="62"/>
    </row>
    <row r="17" spans="1:26" s="51" customFormat="1" ht="12" customHeight="1">
      <c r="A17" s="49"/>
      <c r="B17" s="50"/>
      <c r="C17" s="54">
        <v>11</v>
      </c>
      <c r="D17" s="55">
        <v>45936</v>
      </c>
      <c r="E17" s="61" t="s">
        <v>133</v>
      </c>
      <c r="F17" s="57" t="s">
        <v>161</v>
      </c>
      <c r="G17" s="58"/>
      <c r="H17" s="58">
        <v>40</v>
      </c>
      <c r="I17" s="58">
        <f t="shared" si="3"/>
        <v>36.600000000000009</v>
      </c>
      <c r="J17" s="58"/>
      <c r="K17" s="58"/>
      <c r="L17" s="58">
        <f t="shared" ref="L17:L43" si="4">L16+J17-K17</f>
        <v>0</v>
      </c>
      <c r="M17" s="58"/>
      <c r="N17" s="58"/>
      <c r="O17" s="58">
        <f t="shared" si="0"/>
        <v>0</v>
      </c>
      <c r="P17" s="58"/>
      <c r="Q17" s="58"/>
      <c r="R17" s="58"/>
      <c r="S17" s="58"/>
      <c r="T17" s="58">
        <f t="shared" si="2"/>
        <v>40</v>
      </c>
      <c r="U17" s="58"/>
      <c r="V17" s="58">
        <v>40</v>
      </c>
      <c r="W17" s="58"/>
      <c r="X17" s="58"/>
      <c r="Y17" s="58"/>
      <c r="Z17" s="59"/>
    </row>
    <row r="18" spans="1:26" s="51" customFormat="1" ht="12" customHeight="1">
      <c r="A18" s="49"/>
      <c r="B18" s="50"/>
      <c r="C18" s="54">
        <v>12</v>
      </c>
      <c r="D18" s="55">
        <v>45938</v>
      </c>
      <c r="E18" s="61" t="s">
        <v>134</v>
      </c>
      <c r="F18" s="57" t="s">
        <v>162</v>
      </c>
      <c r="G18" s="58">
        <f>20*1.6</f>
        <v>32</v>
      </c>
      <c r="H18" s="58"/>
      <c r="I18" s="58">
        <f>I17+G18-H18</f>
        <v>68.600000000000009</v>
      </c>
      <c r="J18" s="58"/>
      <c r="K18" s="58"/>
      <c r="L18" s="58">
        <f>L17+J18-K18</f>
        <v>0</v>
      </c>
      <c r="M18" s="58"/>
      <c r="N18" s="58"/>
      <c r="O18" s="58">
        <f t="shared" si="0"/>
        <v>32</v>
      </c>
      <c r="P18" s="58">
        <v>32</v>
      </c>
      <c r="Q18" s="58"/>
      <c r="R18" s="58"/>
      <c r="S18" s="58"/>
      <c r="T18" s="58">
        <f t="shared" si="2"/>
        <v>0</v>
      </c>
      <c r="U18" s="58"/>
      <c r="V18" s="58"/>
      <c r="W18" s="58"/>
      <c r="X18" s="58"/>
      <c r="Y18" s="58"/>
      <c r="Z18" s="59"/>
    </row>
    <row r="19" spans="1:26" s="51" customFormat="1" ht="12" customHeight="1">
      <c r="A19" s="49"/>
      <c r="B19" s="50"/>
      <c r="C19" s="54">
        <v>13</v>
      </c>
      <c r="D19" s="55">
        <v>45939</v>
      </c>
      <c r="E19" s="61" t="s">
        <v>135</v>
      </c>
      <c r="F19" s="57" t="s">
        <v>163</v>
      </c>
      <c r="G19" s="58">
        <v>16</v>
      </c>
      <c r="H19" s="58"/>
      <c r="I19" s="58">
        <f t="shared" si="3"/>
        <v>84.600000000000009</v>
      </c>
      <c r="J19" s="58"/>
      <c r="K19" s="58"/>
      <c r="L19" s="58">
        <f t="shared" si="4"/>
        <v>0</v>
      </c>
      <c r="M19" s="58"/>
      <c r="N19" s="58"/>
      <c r="O19" s="58">
        <f t="shared" si="0"/>
        <v>16</v>
      </c>
      <c r="P19" s="58">
        <v>16</v>
      </c>
      <c r="Q19" s="58"/>
      <c r="R19" s="58"/>
      <c r="S19" s="58"/>
      <c r="T19" s="58">
        <f t="shared" si="2"/>
        <v>0</v>
      </c>
      <c r="U19" s="58"/>
      <c r="V19" s="58"/>
      <c r="W19" s="58"/>
      <c r="X19" s="58"/>
      <c r="Y19" s="58"/>
      <c r="Z19" s="59"/>
    </row>
    <row r="20" spans="1:26" s="51" customFormat="1" ht="12" customHeight="1">
      <c r="A20" s="49"/>
      <c r="B20" s="50"/>
      <c r="C20" s="54">
        <v>14</v>
      </c>
      <c r="D20" s="55">
        <v>45942</v>
      </c>
      <c r="E20" s="61" t="s">
        <v>91</v>
      </c>
      <c r="F20" s="57" t="s">
        <v>104</v>
      </c>
      <c r="G20" s="58"/>
      <c r="H20" s="58">
        <v>3.5</v>
      </c>
      <c r="I20" s="58">
        <f t="shared" si="3"/>
        <v>81.100000000000009</v>
      </c>
      <c r="J20" s="58"/>
      <c r="K20" s="58"/>
      <c r="L20" s="58">
        <f t="shared" si="4"/>
        <v>0</v>
      </c>
      <c r="M20" s="58"/>
      <c r="N20" s="58"/>
      <c r="O20" s="58">
        <f>P20+Q20+R20+S20</f>
        <v>0</v>
      </c>
      <c r="P20" s="58"/>
      <c r="Q20" s="58"/>
      <c r="R20" s="58"/>
      <c r="S20" s="58"/>
      <c r="T20" s="58">
        <f t="shared" si="2"/>
        <v>3.5</v>
      </c>
      <c r="U20" s="58"/>
      <c r="V20" s="58"/>
      <c r="W20" s="58"/>
      <c r="X20" s="58">
        <v>3.5</v>
      </c>
      <c r="Y20" s="58"/>
      <c r="Z20" s="59"/>
    </row>
    <row r="21" spans="1:26" s="51" customFormat="1" ht="12" customHeight="1">
      <c r="A21" s="49"/>
      <c r="B21" s="50"/>
      <c r="C21" s="54">
        <v>15</v>
      </c>
      <c r="D21" s="55">
        <v>45943</v>
      </c>
      <c r="E21" s="61" t="s">
        <v>92</v>
      </c>
      <c r="F21" s="57" t="s">
        <v>153</v>
      </c>
      <c r="G21" s="58"/>
      <c r="H21" s="58">
        <v>25</v>
      </c>
      <c r="I21" s="58">
        <f t="shared" si="3"/>
        <v>56.100000000000009</v>
      </c>
      <c r="J21" s="58"/>
      <c r="K21" s="58"/>
      <c r="L21" s="58">
        <f t="shared" si="4"/>
        <v>0</v>
      </c>
      <c r="M21" s="58"/>
      <c r="N21" s="58"/>
      <c r="O21" s="58">
        <f t="shared" si="0"/>
        <v>0</v>
      </c>
      <c r="P21" s="58"/>
      <c r="Q21" s="58"/>
      <c r="R21" s="58"/>
      <c r="S21" s="58"/>
      <c r="T21" s="58">
        <f t="shared" si="2"/>
        <v>25</v>
      </c>
      <c r="U21" s="58">
        <v>25</v>
      </c>
      <c r="V21" s="58"/>
      <c r="W21" s="58"/>
      <c r="X21" s="58"/>
      <c r="Y21" s="58"/>
      <c r="Z21" s="59"/>
    </row>
    <row r="22" spans="1:26" s="51" customFormat="1" ht="12" customHeight="1">
      <c r="A22" s="49"/>
      <c r="B22" s="50"/>
      <c r="C22" s="54">
        <v>16</v>
      </c>
      <c r="D22" s="55">
        <v>45950</v>
      </c>
      <c r="E22" s="61" t="s">
        <v>136</v>
      </c>
      <c r="F22" s="57" t="s">
        <v>164</v>
      </c>
      <c r="G22" s="58">
        <v>90</v>
      </c>
      <c r="H22" s="58"/>
      <c r="I22" s="58">
        <f t="shared" si="3"/>
        <v>146.10000000000002</v>
      </c>
      <c r="J22" s="58"/>
      <c r="K22" s="58"/>
      <c r="L22" s="58">
        <f t="shared" si="4"/>
        <v>0</v>
      </c>
      <c r="M22" s="58"/>
      <c r="N22" s="58"/>
      <c r="O22" s="58">
        <f t="shared" si="0"/>
        <v>90</v>
      </c>
      <c r="P22" s="58"/>
      <c r="Q22" s="58">
        <v>90</v>
      </c>
      <c r="R22" s="58"/>
      <c r="S22" s="58"/>
      <c r="T22" s="58">
        <f t="shared" si="2"/>
        <v>0</v>
      </c>
      <c r="U22" s="58"/>
      <c r="V22" s="58"/>
      <c r="W22" s="58"/>
      <c r="X22" s="58"/>
      <c r="Y22" s="58"/>
      <c r="Z22" s="59"/>
    </row>
    <row r="23" spans="1:26" s="51" customFormat="1" ht="12" customHeight="1">
      <c r="A23" s="49"/>
      <c r="B23" s="50"/>
      <c r="C23" s="54">
        <v>17</v>
      </c>
      <c r="D23" s="55">
        <v>45960</v>
      </c>
      <c r="E23" s="61" t="s">
        <v>137</v>
      </c>
      <c r="F23" s="57" t="s">
        <v>165</v>
      </c>
      <c r="G23" s="58">
        <v>60</v>
      </c>
      <c r="H23" s="58"/>
      <c r="I23" s="58">
        <f>I22+G23-H23</f>
        <v>206.10000000000002</v>
      </c>
      <c r="J23" s="58"/>
      <c r="K23" s="58"/>
      <c r="L23" s="58">
        <f>L22+J23-K23</f>
        <v>0</v>
      </c>
      <c r="M23" s="58"/>
      <c r="N23" s="58"/>
      <c r="O23" s="58">
        <f>P23+Q23+R23+S23</f>
        <v>60</v>
      </c>
      <c r="P23" s="58"/>
      <c r="Q23" s="58">
        <v>60</v>
      </c>
      <c r="R23" s="58"/>
      <c r="S23" s="58"/>
      <c r="T23" s="58">
        <f t="shared" si="2"/>
        <v>0</v>
      </c>
      <c r="U23" s="58"/>
      <c r="V23" s="58"/>
      <c r="W23" s="58"/>
      <c r="X23" s="58"/>
      <c r="Y23" s="58"/>
      <c r="Z23" s="59"/>
    </row>
    <row r="24" spans="1:26" s="51" customFormat="1" ht="12" customHeight="1">
      <c r="A24" s="49"/>
      <c r="B24" s="50"/>
      <c r="C24" s="54">
        <v>18</v>
      </c>
      <c r="D24" s="55">
        <v>45964</v>
      </c>
      <c r="E24" s="61" t="s">
        <v>156</v>
      </c>
      <c r="F24" s="57" t="s">
        <v>166</v>
      </c>
      <c r="G24" s="58"/>
      <c r="H24" s="58">
        <v>20</v>
      </c>
      <c r="I24" s="58">
        <f t="shared" si="3"/>
        <v>186.10000000000002</v>
      </c>
      <c r="J24" s="58"/>
      <c r="K24" s="58"/>
      <c r="L24" s="58">
        <f t="shared" si="4"/>
        <v>0</v>
      </c>
      <c r="M24" s="58"/>
      <c r="N24" s="58"/>
      <c r="O24" s="58">
        <f t="shared" si="0"/>
        <v>0</v>
      </c>
      <c r="P24" s="58"/>
      <c r="Q24" s="58"/>
      <c r="R24" s="58"/>
      <c r="S24" s="58"/>
      <c r="T24" s="58">
        <f t="shared" si="2"/>
        <v>20</v>
      </c>
      <c r="U24" s="58"/>
      <c r="V24" s="58">
        <v>20</v>
      </c>
      <c r="W24" s="58"/>
      <c r="X24" s="58"/>
      <c r="Y24" s="58"/>
      <c r="Z24" s="59"/>
    </row>
    <row r="25" spans="1:26" s="51" customFormat="1" ht="12" customHeight="1">
      <c r="A25" s="49"/>
      <c r="B25" s="50"/>
      <c r="C25" s="54">
        <v>19</v>
      </c>
      <c r="D25" s="55">
        <v>45971</v>
      </c>
      <c r="E25" s="61" t="s">
        <v>93</v>
      </c>
      <c r="F25" s="57" t="s">
        <v>105</v>
      </c>
      <c r="G25" s="58"/>
      <c r="H25" s="58">
        <v>35</v>
      </c>
      <c r="I25" s="58">
        <f t="shared" si="3"/>
        <v>151.10000000000002</v>
      </c>
      <c r="J25" s="58"/>
      <c r="K25" s="58"/>
      <c r="L25" s="58">
        <f t="shared" si="4"/>
        <v>0</v>
      </c>
      <c r="M25" s="58"/>
      <c r="N25" s="58"/>
      <c r="O25" s="58">
        <f t="shared" si="0"/>
        <v>0</v>
      </c>
      <c r="P25" s="58"/>
      <c r="Q25" s="58"/>
      <c r="R25" s="58"/>
      <c r="S25" s="58"/>
      <c r="T25" s="58">
        <f t="shared" si="2"/>
        <v>35</v>
      </c>
      <c r="U25" s="58"/>
      <c r="V25" s="58"/>
      <c r="W25" s="58">
        <v>35</v>
      </c>
      <c r="X25" s="58"/>
      <c r="Y25" s="58"/>
      <c r="Z25" s="59"/>
    </row>
    <row r="26" spans="1:26" s="51" customFormat="1" ht="12" customHeight="1">
      <c r="A26" s="49"/>
      <c r="B26" s="50"/>
      <c r="C26" s="54">
        <v>20</v>
      </c>
      <c r="D26" s="55">
        <v>45976</v>
      </c>
      <c r="E26" s="61" t="s">
        <v>127</v>
      </c>
      <c r="F26" s="57" t="s">
        <v>167</v>
      </c>
      <c r="G26" s="58">
        <v>400</v>
      </c>
      <c r="H26" s="58"/>
      <c r="I26" s="58">
        <f t="shared" si="3"/>
        <v>551.1</v>
      </c>
      <c r="J26" s="58"/>
      <c r="K26" s="58"/>
      <c r="L26" s="58">
        <f t="shared" si="4"/>
        <v>0</v>
      </c>
      <c r="M26" s="58"/>
      <c r="N26" s="58"/>
      <c r="O26" s="58">
        <f t="shared" si="0"/>
        <v>400</v>
      </c>
      <c r="P26" s="58"/>
      <c r="Q26" s="58"/>
      <c r="R26" s="58">
        <v>400</v>
      </c>
      <c r="S26" s="58"/>
      <c r="T26" s="58">
        <f t="shared" si="2"/>
        <v>0</v>
      </c>
      <c r="U26" s="58"/>
      <c r="V26" s="58"/>
      <c r="W26" s="58"/>
      <c r="X26" s="58"/>
      <c r="Y26" s="58"/>
      <c r="Z26" s="59"/>
    </row>
    <row r="27" spans="1:26" s="51" customFormat="1" ht="12" customHeight="1">
      <c r="A27" s="49"/>
      <c r="B27" s="50"/>
      <c r="C27" s="54">
        <v>21</v>
      </c>
      <c r="D27" s="55">
        <v>45976</v>
      </c>
      <c r="E27" s="61" t="s">
        <v>138</v>
      </c>
      <c r="F27" s="57" t="s">
        <v>168</v>
      </c>
      <c r="G27" s="58">
        <f>100*0.4+20*1.6</f>
        <v>72</v>
      </c>
      <c r="H27" s="58"/>
      <c r="I27" s="58">
        <f t="shared" si="3"/>
        <v>623.1</v>
      </c>
      <c r="J27" s="58"/>
      <c r="K27" s="58"/>
      <c r="L27" s="58">
        <f t="shared" si="4"/>
        <v>0</v>
      </c>
      <c r="M27" s="58"/>
      <c r="N27" s="58"/>
      <c r="O27" s="58">
        <f t="shared" si="0"/>
        <v>72</v>
      </c>
      <c r="P27" s="58">
        <v>72</v>
      </c>
      <c r="Q27" s="58"/>
      <c r="R27" s="58"/>
      <c r="S27" s="58"/>
      <c r="T27" s="58">
        <f t="shared" si="2"/>
        <v>0</v>
      </c>
      <c r="U27" s="58"/>
      <c r="V27" s="58"/>
      <c r="W27" s="58"/>
      <c r="X27" s="58"/>
      <c r="Y27" s="58"/>
      <c r="Z27" s="59"/>
    </row>
    <row r="28" spans="1:26" s="51" customFormat="1" ht="12" customHeight="1">
      <c r="A28" s="49"/>
      <c r="B28" s="50"/>
      <c r="C28" s="54">
        <v>22</v>
      </c>
      <c r="D28" s="55">
        <v>45979</v>
      </c>
      <c r="E28" s="61" t="s">
        <v>94</v>
      </c>
      <c r="F28" s="57" t="s">
        <v>106</v>
      </c>
      <c r="G28" s="58"/>
      <c r="H28" s="58">
        <v>20</v>
      </c>
      <c r="I28" s="58">
        <f>I27+G28-H28</f>
        <v>603.1</v>
      </c>
      <c r="J28" s="58"/>
      <c r="K28" s="58"/>
      <c r="L28" s="58">
        <f>L27+J28-K28</f>
        <v>0</v>
      </c>
      <c r="M28" s="58"/>
      <c r="N28" s="58"/>
      <c r="O28" s="58">
        <f t="shared" si="0"/>
        <v>0</v>
      </c>
      <c r="P28" s="58"/>
      <c r="Q28" s="58"/>
      <c r="R28" s="58"/>
      <c r="S28" s="58"/>
      <c r="T28" s="58">
        <f t="shared" si="2"/>
        <v>20</v>
      </c>
      <c r="U28" s="58"/>
      <c r="V28" s="58"/>
      <c r="W28" s="58"/>
      <c r="X28" s="58">
        <v>20</v>
      </c>
      <c r="Y28" s="58"/>
      <c r="Z28" s="59"/>
    </row>
    <row r="29" spans="1:26" s="51" customFormat="1" ht="12" customHeight="1">
      <c r="A29" s="49"/>
      <c r="B29" s="50"/>
      <c r="C29" s="54">
        <v>23</v>
      </c>
      <c r="D29" s="55">
        <v>45981</v>
      </c>
      <c r="E29" s="61" t="s">
        <v>140</v>
      </c>
      <c r="F29" s="57" t="s">
        <v>107</v>
      </c>
      <c r="G29" s="58"/>
      <c r="H29" s="58">
        <v>40</v>
      </c>
      <c r="I29" s="58">
        <f t="shared" si="3"/>
        <v>563.1</v>
      </c>
      <c r="J29" s="58"/>
      <c r="K29" s="58"/>
      <c r="L29" s="58">
        <f t="shared" si="4"/>
        <v>0</v>
      </c>
      <c r="M29" s="58"/>
      <c r="N29" s="58"/>
      <c r="O29" s="58">
        <f t="shared" si="0"/>
        <v>0</v>
      </c>
      <c r="P29" s="58"/>
      <c r="Q29" s="58"/>
      <c r="R29" s="58"/>
      <c r="S29" s="58"/>
      <c r="T29" s="58">
        <f t="shared" si="2"/>
        <v>40</v>
      </c>
      <c r="U29" s="58"/>
      <c r="V29" s="58"/>
      <c r="W29" s="58"/>
      <c r="X29" s="58">
        <v>40</v>
      </c>
      <c r="Y29" s="58"/>
      <c r="Z29" s="59"/>
    </row>
    <row r="30" spans="1:26" s="51" customFormat="1" ht="12" customHeight="1">
      <c r="A30" s="49"/>
      <c r="B30" s="50"/>
      <c r="C30" s="54">
        <v>24</v>
      </c>
      <c r="D30" s="55">
        <v>46032</v>
      </c>
      <c r="E30" s="61" t="s">
        <v>141</v>
      </c>
      <c r="F30" s="57" t="s">
        <v>105</v>
      </c>
      <c r="G30" s="58"/>
      <c r="H30" s="58">
        <v>80</v>
      </c>
      <c r="I30" s="58">
        <f>I29+G30-H30</f>
        <v>483.1</v>
      </c>
      <c r="J30" s="58"/>
      <c r="K30" s="58"/>
      <c r="L30" s="58">
        <f>L29+J30-K30</f>
        <v>0</v>
      </c>
      <c r="M30" s="58"/>
      <c r="N30" s="58"/>
      <c r="O30" s="58">
        <f t="shared" si="0"/>
        <v>0</v>
      </c>
      <c r="P30" s="58"/>
      <c r="Q30" s="58"/>
      <c r="R30" s="58"/>
      <c r="S30" s="58"/>
      <c r="T30" s="58">
        <f t="shared" si="2"/>
        <v>80</v>
      </c>
      <c r="U30" s="58"/>
      <c r="V30" s="58"/>
      <c r="W30" s="58">
        <v>80</v>
      </c>
      <c r="X30" s="58"/>
      <c r="Y30" s="58"/>
      <c r="Z30" s="59"/>
    </row>
    <row r="31" spans="1:26" s="51" customFormat="1" ht="12" customHeight="1">
      <c r="A31" s="49"/>
      <c r="B31" s="50"/>
      <c r="C31" s="54">
        <v>25</v>
      </c>
      <c r="D31" s="55">
        <v>46055</v>
      </c>
      <c r="E31" s="61" t="s">
        <v>95</v>
      </c>
      <c r="F31" s="57" t="s">
        <v>108</v>
      </c>
      <c r="G31" s="58"/>
      <c r="H31" s="58">
        <v>12</v>
      </c>
      <c r="I31" s="58">
        <f>I30+G31-H31</f>
        <v>471.1</v>
      </c>
      <c r="J31" s="58"/>
      <c r="K31" s="58"/>
      <c r="L31" s="58">
        <f>L30+J31-K31</f>
        <v>0</v>
      </c>
      <c r="M31" s="58"/>
      <c r="N31" s="58"/>
      <c r="O31" s="58">
        <f t="shared" si="0"/>
        <v>0</v>
      </c>
      <c r="P31" s="58"/>
      <c r="Q31" s="58"/>
      <c r="R31" s="58"/>
      <c r="S31" s="58"/>
      <c r="T31" s="58">
        <f t="shared" si="2"/>
        <v>12</v>
      </c>
      <c r="U31" s="58">
        <v>12</v>
      </c>
      <c r="V31" s="58"/>
      <c r="W31" s="58"/>
      <c r="X31" s="58"/>
      <c r="Y31" s="58"/>
      <c r="Z31" s="59"/>
    </row>
    <row r="32" spans="1:26" s="51" customFormat="1" ht="12" customHeight="1">
      <c r="A32" s="49"/>
      <c r="B32" s="50"/>
      <c r="C32" s="54">
        <v>26</v>
      </c>
      <c r="D32" s="55">
        <v>46058</v>
      </c>
      <c r="E32" s="61" t="s">
        <v>142</v>
      </c>
      <c r="F32" s="57" t="s">
        <v>109</v>
      </c>
      <c r="G32" s="58"/>
      <c r="H32" s="58">
        <v>5</v>
      </c>
      <c r="I32" s="58">
        <f t="shared" si="3"/>
        <v>466.1</v>
      </c>
      <c r="J32" s="58"/>
      <c r="K32" s="58"/>
      <c r="L32" s="58">
        <f t="shared" si="4"/>
        <v>0</v>
      </c>
      <c r="M32" s="58"/>
      <c r="N32" s="58"/>
      <c r="O32" s="58">
        <f t="shared" si="0"/>
        <v>0</v>
      </c>
      <c r="P32" s="58"/>
      <c r="Q32" s="58"/>
      <c r="R32" s="58"/>
      <c r="S32" s="58"/>
      <c r="T32" s="58">
        <f t="shared" si="2"/>
        <v>5</v>
      </c>
      <c r="U32" s="58"/>
      <c r="V32" s="58"/>
      <c r="W32" s="58"/>
      <c r="X32" s="58">
        <v>5</v>
      </c>
      <c r="Y32" s="58"/>
      <c r="Z32" s="59"/>
    </row>
    <row r="33" spans="1:26" s="51" customFormat="1" ht="12" customHeight="1">
      <c r="A33" s="49"/>
      <c r="B33" s="50"/>
      <c r="C33" s="54">
        <v>27</v>
      </c>
      <c r="D33" s="55">
        <v>46061</v>
      </c>
      <c r="E33" s="61" t="s">
        <v>139</v>
      </c>
      <c r="F33" s="57" t="s">
        <v>110</v>
      </c>
      <c r="G33" s="58">
        <v>44</v>
      </c>
      <c r="H33" s="58"/>
      <c r="I33" s="58">
        <f t="shared" si="3"/>
        <v>510.1</v>
      </c>
      <c r="J33" s="58"/>
      <c r="K33" s="58"/>
      <c r="L33" s="58">
        <f t="shared" si="4"/>
        <v>0</v>
      </c>
      <c r="M33" s="58"/>
      <c r="N33" s="58"/>
      <c r="O33" s="58">
        <f t="shared" si="0"/>
        <v>44</v>
      </c>
      <c r="P33" s="58"/>
      <c r="Q33" s="58">
        <v>44</v>
      </c>
      <c r="R33" s="58"/>
      <c r="S33" s="58"/>
      <c r="T33" s="58">
        <f t="shared" si="2"/>
        <v>0</v>
      </c>
      <c r="U33" s="58"/>
      <c r="V33" s="58"/>
      <c r="W33" s="58"/>
      <c r="X33" s="58"/>
      <c r="Y33" s="58"/>
      <c r="Z33" s="59"/>
    </row>
    <row r="34" spans="1:26" s="51" customFormat="1" ht="12" customHeight="1">
      <c r="A34" s="49"/>
      <c r="B34" s="50"/>
      <c r="C34" s="54">
        <v>28</v>
      </c>
      <c r="D34" s="55">
        <v>46063</v>
      </c>
      <c r="E34" s="61" t="s">
        <v>143</v>
      </c>
      <c r="F34" s="57" t="s">
        <v>105</v>
      </c>
      <c r="G34" s="58"/>
      <c r="H34" s="58">
        <v>20</v>
      </c>
      <c r="I34" s="58">
        <f t="shared" si="3"/>
        <v>490.1</v>
      </c>
      <c r="J34" s="58"/>
      <c r="K34" s="58"/>
      <c r="L34" s="58">
        <f t="shared" si="4"/>
        <v>0</v>
      </c>
      <c r="M34" s="58"/>
      <c r="N34" s="58"/>
      <c r="O34" s="58">
        <f t="shared" si="0"/>
        <v>0</v>
      </c>
      <c r="P34" s="58"/>
      <c r="Q34" s="58"/>
      <c r="R34" s="58"/>
      <c r="S34" s="58"/>
      <c r="T34" s="58">
        <f t="shared" si="2"/>
        <v>20</v>
      </c>
      <c r="U34" s="58"/>
      <c r="V34" s="58"/>
      <c r="W34" s="58">
        <v>20</v>
      </c>
      <c r="X34" s="58"/>
      <c r="Y34" s="58"/>
      <c r="Z34" s="59"/>
    </row>
    <row r="35" spans="1:26" s="51" customFormat="1" ht="12" customHeight="1">
      <c r="A35" s="49"/>
      <c r="B35" s="50"/>
      <c r="C35" s="54">
        <v>29</v>
      </c>
      <c r="D35" s="55">
        <v>46063</v>
      </c>
      <c r="E35" s="61" t="s">
        <v>96</v>
      </c>
      <c r="F35" s="57" t="s">
        <v>111</v>
      </c>
      <c r="G35" s="58"/>
      <c r="H35" s="58">
        <v>25</v>
      </c>
      <c r="I35" s="58">
        <f t="shared" si="3"/>
        <v>465.1</v>
      </c>
      <c r="J35" s="58"/>
      <c r="K35" s="58"/>
      <c r="L35" s="58">
        <f t="shared" si="4"/>
        <v>0</v>
      </c>
      <c r="M35" s="58"/>
      <c r="N35" s="58"/>
      <c r="O35" s="58">
        <f t="shared" si="0"/>
        <v>0</v>
      </c>
      <c r="P35" s="58"/>
      <c r="Q35" s="58"/>
      <c r="R35" s="58"/>
      <c r="S35" s="58"/>
      <c r="T35" s="58">
        <f t="shared" si="2"/>
        <v>25</v>
      </c>
      <c r="U35" s="58"/>
      <c r="V35" s="58"/>
      <c r="W35" s="58">
        <v>25</v>
      </c>
      <c r="X35" s="58"/>
      <c r="Y35" s="58"/>
      <c r="Z35" s="59"/>
    </row>
    <row r="36" spans="1:26" s="51" customFormat="1" ht="12" customHeight="1">
      <c r="A36" s="49"/>
      <c r="B36" s="50"/>
      <c r="C36" s="54">
        <v>30</v>
      </c>
      <c r="D36" s="55"/>
      <c r="E36" s="61"/>
      <c r="F36" s="57"/>
      <c r="G36" s="58"/>
      <c r="H36" s="58"/>
      <c r="I36" s="58">
        <f>I35+G36-H36</f>
        <v>465.1</v>
      </c>
      <c r="J36" s="58"/>
      <c r="K36" s="58"/>
      <c r="L36" s="58">
        <f>L35+J36-K36</f>
        <v>0</v>
      </c>
      <c r="M36" s="58"/>
      <c r="N36" s="58"/>
      <c r="O36" s="58">
        <f t="shared" si="0"/>
        <v>0</v>
      </c>
      <c r="P36" s="58"/>
      <c r="Q36" s="58"/>
      <c r="R36" s="58"/>
      <c r="S36" s="58"/>
      <c r="T36" s="58">
        <f t="shared" si="2"/>
        <v>0</v>
      </c>
      <c r="U36" s="58"/>
      <c r="V36" s="58"/>
      <c r="W36" s="58"/>
      <c r="X36" s="58"/>
      <c r="Y36" s="58"/>
      <c r="Z36" s="59"/>
    </row>
    <row r="37" spans="1:26" s="51" customFormat="1" ht="12" customHeight="1">
      <c r="A37" s="49"/>
      <c r="B37" s="50"/>
      <c r="C37" s="54">
        <v>31</v>
      </c>
      <c r="D37" s="55"/>
      <c r="E37" s="61"/>
      <c r="F37" s="57"/>
      <c r="G37" s="58"/>
      <c r="H37" s="58"/>
      <c r="I37" s="58">
        <f t="shared" si="3"/>
        <v>465.1</v>
      </c>
      <c r="J37" s="58"/>
      <c r="K37" s="58"/>
      <c r="L37" s="58">
        <f t="shared" ref="L37:L39" si="5">L36+J37-K37</f>
        <v>0</v>
      </c>
      <c r="M37" s="58"/>
      <c r="N37" s="58"/>
      <c r="O37" s="58">
        <f t="shared" si="0"/>
        <v>0</v>
      </c>
      <c r="P37" s="58"/>
      <c r="Q37" s="58"/>
      <c r="R37" s="58"/>
      <c r="S37" s="58"/>
      <c r="T37" s="58">
        <f t="shared" si="2"/>
        <v>0</v>
      </c>
      <c r="U37" s="58"/>
      <c r="V37" s="58"/>
      <c r="W37" s="58"/>
      <c r="X37" s="58"/>
      <c r="Y37" s="58"/>
      <c r="Z37" s="59"/>
    </row>
    <row r="38" spans="1:26" s="51" customFormat="1" ht="12" customHeight="1">
      <c r="A38" s="49"/>
      <c r="B38" s="50"/>
      <c r="C38" s="54">
        <v>32</v>
      </c>
      <c r="D38" s="55"/>
      <c r="E38" s="61"/>
      <c r="F38" s="57"/>
      <c r="G38" s="58"/>
      <c r="H38" s="58"/>
      <c r="I38" s="58">
        <f t="shared" si="3"/>
        <v>465.1</v>
      </c>
      <c r="J38" s="58"/>
      <c r="K38" s="58"/>
      <c r="L38" s="58">
        <f t="shared" si="5"/>
        <v>0</v>
      </c>
      <c r="M38" s="58"/>
      <c r="N38" s="58"/>
      <c r="O38" s="58">
        <f t="shared" si="0"/>
        <v>0</v>
      </c>
      <c r="P38" s="58"/>
      <c r="Q38" s="58"/>
      <c r="R38" s="58"/>
      <c r="S38" s="58"/>
      <c r="T38" s="58">
        <f t="shared" si="2"/>
        <v>0</v>
      </c>
      <c r="U38" s="58"/>
      <c r="V38" s="58"/>
      <c r="W38" s="58"/>
      <c r="X38" s="58"/>
      <c r="Y38" s="58"/>
      <c r="Z38" s="59"/>
    </row>
    <row r="39" spans="1:26" s="51" customFormat="1" ht="12" customHeight="1">
      <c r="A39" s="49"/>
      <c r="B39" s="50"/>
      <c r="C39" s="54">
        <v>33</v>
      </c>
      <c r="D39" s="55"/>
      <c r="E39" s="61"/>
      <c r="F39" s="57"/>
      <c r="G39" s="58"/>
      <c r="H39" s="58"/>
      <c r="I39" s="58">
        <f t="shared" si="3"/>
        <v>465.1</v>
      </c>
      <c r="J39" s="58"/>
      <c r="K39" s="58"/>
      <c r="L39" s="58">
        <f t="shared" si="5"/>
        <v>0</v>
      </c>
      <c r="M39" s="58"/>
      <c r="N39" s="58"/>
      <c r="O39" s="58">
        <f t="shared" si="0"/>
        <v>0</v>
      </c>
      <c r="P39" s="58"/>
      <c r="Q39" s="58"/>
      <c r="R39" s="58"/>
      <c r="S39" s="58"/>
      <c r="T39" s="58">
        <f t="shared" si="2"/>
        <v>0</v>
      </c>
      <c r="U39" s="58"/>
      <c r="V39" s="58"/>
      <c r="W39" s="58"/>
      <c r="X39" s="58"/>
      <c r="Y39" s="58"/>
      <c r="Z39" s="59"/>
    </row>
    <row r="40" spans="1:26" s="51" customFormat="1" ht="12" customHeight="1">
      <c r="A40" s="49"/>
      <c r="B40" s="50"/>
      <c r="C40" s="54">
        <v>34</v>
      </c>
      <c r="D40" s="55"/>
      <c r="E40" s="61"/>
      <c r="F40" s="57"/>
      <c r="G40" s="58"/>
      <c r="H40" s="58"/>
      <c r="I40" s="58">
        <f t="shared" si="3"/>
        <v>465.1</v>
      </c>
      <c r="J40" s="58"/>
      <c r="K40" s="58"/>
      <c r="L40" s="58">
        <f t="shared" si="4"/>
        <v>0</v>
      </c>
      <c r="M40" s="58"/>
      <c r="N40" s="58"/>
      <c r="O40" s="58">
        <f t="shared" si="0"/>
        <v>0</v>
      </c>
      <c r="P40" s="58"/>
      <c r="Q40" s="58"/>
      <c r="R40" s="58"/>
      <c r="S40" s="58"/>
      <c r="T40" s="58">
        <f t="shared" si="2"/>
        <v>0</v>
      </c>
      <c r="U40" s="58"/>
      <c r="V40" s="58"/>
      <c r="W40" s="58"/>
      <c r="X40" s="58"/>
      <c r="Y40" s="58"/>
      <c r="Z40" s="59"/>
    </row>
    <row r="41" spans="1:26" s="51" customFormat="1" ht="12" customHeight="1">
      <c r="A41" s="49"/>
      <c r="B41" s="50"/>
      <c r="C41" s="54">
        <v>35</v>
      </c>
      <c r="D41" s="55"/>
      <c r="E41" s="61"/>
      <c r="F41" s="57"/>
      <c r="G41" s="58"/>
      <c r="H41" s="58"/>
      <c r="I41" s="58">
        <f t="shared" si="3"/>
        <v>465.1</v>
      </c>
      <c r="J41" s="58"/>
      <c r="K41" s="58"/>
      <c r="L41" s="58">
        <f t="shared" si="4"/>
        <v>0</v>
      </c>
      <c r="M41" s="58"/>
      <c r="N41" s="58"/>
      <c r="O41" s="58">
        <f t="shared" si="0"/>
        <v>0</v>
      </c>
      <c r="P41" s="58"/>
      <c r="Q41" s="58"/>
      <c r="R41" s="58"/>
      <c r="S41" s="58"/>
      <c r="T41" s="58">
        <f t="shared" si="2"/>
        <v>0</v>
      </c>
      <c r="U41" s="58"/>
      <c r="V41" s="58"/>
      <c r="W41" s="58"/>
      <c r="X41" s="58"/>
      <c r="Y41" s="58"/>
      <c r="Z41" s="59"/>
    </row>
    <row r="42" spans="1:26" s="51" customFormat="1" ht="12" customHeight="1">
      <c r="A42" s="49"/>
      <c r="B42" s="50"/>
      <c r="C42" s="54">
        <v>36</v>
      </c>
      <c r="D42" s="55"/>
      <c r="E42" s="61"/>
      <c r="F42" s="57"/>
      <c r="G42" s="58"/>
      <c r="H42" s="58"/>
      <c r="I42" s="58">
        <f t="shared" si="3"/>
        <v>465.1</v>
      </c>
      <c r="J42" s="58"/>
      <c r="K42" s="58"/>
      <c r="L42" s="58">
        <f t="shared" si="4"/>
        <v>0</v>
      </c>
      <c r="M42" s="58"/>
      <c r="N42" s="58"/>
      <c r="O42" s="58">
        <f t="shared" si="0"/>
        <v>0</v>
      </c>
      <c r="P42" s="58"/>
      <c r="Q42" s="58"/>
      <c r="R42" s="58"/>
      <c r="S42" s="58"/>
      <c r="T42" s="58">
        <f t="shared" si="2"/>
        <v>0</v>
      </c>
      <c r="U42" s="58"/>
      <c r="V42" s="58"/>
      <c r="W42" s="58"/>
      <c r="X42" s="58"/>
      <c r="Y42" s="58"/>
      <c r="Z42" s="59"/>
    </row>
    <row r="43" spans="1:26" s="51" customFormat="1" ht="12" customHeight="1" thickBot="1">
      <c r="A43" s="49"/>
      <c r="B43" s="50"/>
      <c r="C43" s="63">
        <v>37</v>
      </c>
      <c r="D43" s="64"/>
      <c r="E43" s="65"/>
      <c r="F43" s="66"/>
      <c r="G43" s="67"/>
      <c r="H43" s="67"/>
      <c r="I43" s="67">
        <f>I42+G43-H43</f>
        <v>465.1</v>
      </c>
      <c r="J43" s="67"/>
      <c r="K43" s="67"/>
      <c r="L43" s="67">
        <f t="shared" si="4"/>
        <v>0</v>
      </c>
      <c r="M43" s="67"/>
      <c r="N43" s="67"/>
      <c r="O43" s="67">
        <f t="shared" si="0"/>
        <v>0</v>
      </c>
      <c r="P43" s="67"/>
      <c r="Q43" s="67"/>
      <c r="R43" s="67"/>
      <c r="S43" s="67"/>
      <c r="T43" s="67">
        <f t="shared" si="2"/>
        <v>0</v>
      </c>
      <c r="U43" s="67"/>
      <c r="V43" s="67"/>
      <c r="W43" s="67"/>
      <c r="X43" s="67"/>
      <c r="Y43" s="67"/>
      <c r="Z43" s="68"/>
    </row>
    <row r="44" spans="1:26" ht="9" customHeight="1" thickTop="1">
      <c r="A44" s="18"/>
      <c r="B44" s="19"/>
      <c r="C44" s="69" t="s">
        <v>33</v>
      </c>
      <c r="D44" s="70"/>
      <c r="E44" s="70"/>
      <c r="F44" s="71"/>
      <c r="G44" s="72"/>
      <c r="H44" s="72"/>
      <c r="I44" s="72">
        <f>I43</f>
        <v>465.1</v>
      </c>
      <c r="J44" s="72"/>
      <c r="K44" s="72"/>
      <c r="L44" s="72">
        <f>L43</f>
        <v>0</v>
      </c>
      <c r="M44" s="72">
        <f t="shared" ref="M44:X44" si="6">SUM(M7:M43)</f>
        <v>0</v>
      </c>
      <c r="N44" s="72">
        <f t="shared" si="6"/>
        <v>0</v>
      </c>
      <c r="O44" s="72">
        <f t="shared" si="6"/>
        <v>734</v>
      </c>
      <c r="P44" s="72">
        <f t="shared" si="6"/>
        <v>120</v>
      </c>
      <c r="Q44" s="72">
        <f t="shared" si="6"/>
        <v>194</v>
      </c>
      <c r="R44" s="72">
        <f t="shared" si="6"/>
        <v>400</v>
      </c>
      <c r="S44" s="72">
        <f t="shared" si="6"/>
        <v>20</v>
      </c>
      <c r="T44" s="72">
        <f t="shared" si="6"/>
        <v>348.9</v>
      </c>
      <c r="U44" s="72">
        <f t="shared" si="6"/>
        <v>47</v>
      </c>
      <c r="V44" s="72">
        <f t="shared" si="6"/>
        <v>60</v>
      </c>
      <c r="W44" s="72">
        <f t="shared" si="6"/>
        <v>160</v>
      </c>
      <c r="X44" s="72">
        <f t="shared" si="6"/>
        <v>81.900000000000006</v>
      </c>
      <c r="Y44" s="72"/>
      <c r="Z44" s="72"/>
    </row>
    <row r="45" spans="1:26" ht="8" customHeight="1">
      <c r="C45" s="8"/>
      <c r="D45" s="8"/>
      <c r="E45" s="8"/>
      <c r="I45" s="43" t="s">
        <v>113</v>
      </c>
      <c r="L45" s="16"/>
      <c r="S45" s="16"/>
      <c r="W45" s="16"/>
    </row>
    <row r="46" spans="1:26" ht="8" customHeight="1">
      <c r="C46" s="22" t="s">
        <v>16</v>
      </c>
      <c r="D46" s="23" t="s">
        <v>34</v>
      </c>
      <c r="F46" s="97" t="s">
        <v>112</v>
      </c>
      <c r="G46" s="97"/>
      <c r="H46" s="97"/>
      <c r="I46" s="46">
        <v>465.1</v>
      </c>
      <c r="J46" s="41"/>
      <c r="K46" s="41"/>
      <c r="L46" s="41"/>
    </row>
    <row r="47" spans="1:26" ht="8" customHeight="1">
      <c r="D47" s="23" t="s">
        <v>35</v>
      </c>
      <c r="E47" s="21"/>
    </row>
    <row r="48" spans="1:26" ht="8" customHeight="1">
      <c r="A48" s="20" t="s">
        <v>159</v>
      </c>
    </row>
    <row r="50" spans="1:9" ht="8" customHeight="1">
      <c r="C50" s="11" t="s">
        <v>40</v>
      </c>
    </row>
    <row r="51" spans="1:9" ht="3" customHeight="1"/>
    <row r="52" spans="1:9" ht="8" customHeight="1">
      <c r="C52" s="101" t="s">
        <v>18</v>
      </c>
      <c r="D52" s="103" t="s">
        <v>19</v>
      </c>
      <c r="E52" s="103" t="s">
        <v>20</v>
      </c>
      <c r="F52" s="104" t="s">
        <v>1</v>
      </c>
      <c r="G52" s="108" t="s">
        <v>21</v>
      </c>
      <c r="H52" s="108"/>
      <c r="I52" s="109"/>
    </row>
    <row r="53" spans="1:9" ht="8" customHeight="1">
      <c r="C53" s="102"/>
      <c r="D53" s="95"/>
      <c r="E53" s="95"/>
      <c r="F53" s="105"/>
      <c r="G53" s="94" t="s">
        <v>22</v>
      </c>
      <c r="H53" s="94"/>
      <c r="I53" s="107"/>
    </row>
    <row r="54" spans="1:9" ht="8" customHeight="1">
      <c r="C54" s="102"/>
      <c r="D54" s="95"/>
      <c r="E54" s="95"/>
      <c r="F54" s="105"/>
      <c r="G54" s="24" t="s">
        <v>25</v>
      </c>
      <c r="H54" s="24" t="s">
        <v>26</v>
      </c>
      <c r="I54" s="26" t="s">
        <v>27</v>
      </c>
    </row>
    <row r="55" spans="1:9" ht="8" customHeight="1">
      <c r="C55" s="27">
        <v>1</v>
      </c>
      <c r="D55" s="25">
        <v>2</v>
      </c>
      <c r="E55" s="25">
        <v>3</v>
      </c>
      <c r="F55" s="25">
        <v>4</v>
      </c>
      <c r="G55" s="25">
        <v>5</v>
      </c>
      <c r="H55" s="25">
        <v>6</v>
      </c>
      <c r="I55" s="28">
        <v>7</v>
      </c>
    </row>
    <row r="56" spans="1:9" s="71" customFormat="1" ht="12" customHeight="1">
      <c r="A56" s="76"/>
      <c r="C56" s="77">
        <f>C43+1</f>
        <v>38</v>
      </c>
      <c r="D56" s="55">
        <v>46078</v>
      </c>
      <c r="E56" s="78" t="s">
        <v>157</v>
      </c>
      <c r="F56" s="79" t="s">
        <v>41</v>
      </c>
      <c r="G56" s="78" t="s">
        <v>44</v>
      </c>
      <c r="H56" s="80">
        <f>'Vykaz 1'!D30</f>
        <v>38</v>
      </c>
      <c r="I56" s="81">
        <f>I44-H56</f>
        <v>427.1</v>
      </c>
    </row>
    <row r="57" spans="1:9" s="71" customFormat="1" ht="12" customHeight="1">
      <c r="A57" s="76"/>
      <c r="C57" s="77">
        <f>C56+1</f>
        <v>39</v>
      </c>
      <c r="D57" s="55">
        <v>46078</v>
      </c>
      <c r="E57" s="78" t="s">
        <v>97</v>
      </c>
      <c r="F57" s="79" t="s">
        <v>42</v>
      </c>
      <c r="G57" s="78" t="s">
        <v>44</v>
      </c>
      <c r="H57" s="80">
        <f>'Vykaz 2'!D20</f>
        <v>80</v>
      </c>
      <c r="I57" s="81">
        <f>I56-H57</f>
        <v>347.1</v>
      </c>
    </row>
    <row r="58" spans="1:9" s="71" customFormat="1" ht="12" customHeight="1">
      <c r="A58" s="76"/>
      <c r="C58" s="77">
        <f t="shared" ref="C58:C64" si="7">C57+1</f>
        <v>40</v>
      </c>
      <c r="D58" s="55">
        <v>46078</v>
      </c>
      <c r="E58" s="78" t="s">
        <v>144</v>
      </c>
      <c r="F58" s="79" t="s">
        <v>43</v>
      </c>
      <c r="G58" s="78" t="s">
        <v>44</v>
      </c>
      <c r="H58" s="80">
        <f>'Vykaz 2'!D25</f>
        <v>280</v>
      </c>
      <c r="I58" s="81">
        <f t="shared" ref="I58:I64" si="8">I57-H58</f>
        <v>67.100000000000023</v>
      </c>
    </row>
    <row r="59" spans="1:9" s="71" customFormat="1" ht="12" customHeight="1">
      <c r="A59" s="76"/>
      <c r="C59" s="77">
        <f t="shared" si="7"/>
        <v>41</v>
      </c>
      <c r="D59" s="55">
        <v>46078</v>
      </c>
      <c r="E59" s="78" t="s">
        <v>98</v>
      </c>
      <c r="F59" s="79" t="s">
        <v>36</v>
      </c>
      <c r="G59" s="78" t="s">
        <v>44</v>
      </c>
      <c r="H59" s="80">
        <f>'Vykaz 2'!D26+'Vykaz 2'!D27</f>
        <v>67.099999999999994</v>
      </c>
      <c r="I59" s="81">
        <f t="shared" si="8"/>
        <v>0</v>
      </c>
    </row>
    <row r="60" spans="1:9" s="71" customFormat="1" ht="12" customHeight="1">
      <c r="A60" s="76"/>
      <c r="C60" s="77">
        <f t="shared" si="7"/>
        <v>42</v>
      </c>
      <c r="D60" s="82"/>
      <c r="E60" s="78"/>
      <c r="F60" s="79"/>
      <c r="G60" s="78" t="s">
        <v>44</v>
      </c>
      <c r="H60" s="79"/>
      <c r="I60" s="81">
        <f t="shared" si="8"/>
        <v>0</v>
      </c>
    </row>
    <row r="61" spans="1:9" s="71" customFormat="1" ht="12" customHeight="1">
      <c r="A61" s="76"/>
      <c r="C61" s="77">
        <f t="shared" si="7"/>
        <v>43</v>
      </c>
      <c r="D61" s="82"/>
      <c r="E61" s="78"/>
      <c r="F61" s="79"/>
      <c r="G61" s="78" t="s">
        <v>44</v>
      </c>
      <c r="H61" s="79"/>
      <c r="I61" s="81">
        <f t="shared" si="8"/>
        <v>0</v>
      </c>
    </row>
    <row r="62" spans="1:9" s="71" customFormat="1" ht="12" customHeight="1">
      <c r="A62" s="76"/>
      <c r="C62" s="77">
        <f t="shared" si="7"/>
        <v>44</v>
      </c>
      <c r="D62" s="82"/>
      <c r="E62" s="78"/>
      <c r="F62" s="79"/>
      <c r="G62" s="78" t="s">
        <v>44</v>
      </c>
      <c r="H62" s="79"/>
      <c r="I62" s="81">
        <f t="shared" si="8"/>
        <v>0</v>
      </c>
    </row>
    <row r="63" spans="1:9" s="71" customFormat="1" ht="12" customHeight="1">
      <c r="A63" s="76"/>
      <c r="C63" s="77">
        <f t="shared" si="7"/>
        <v>45</v>
      </c>
      <c r="D63" s="82"/>
      <c r="E63" s="78"/>
      <c r="F63" s="79"/>
      <c r="G63" s="78" t="s">
        <v>44</v>
      </c>
      <c r="H63" s="79"/>
      <c r="I63" s="81">
        <f t="shared" si="8"/>
        <v>0</v>
      </c>
    </row>
    <row r="64" spans="1:9" s="71" customFormat="1" ht="12" customHeight="1">
      <c r="A64" s="76"/>
      <c r="C64" s="83">
        <f t="shared" si="7"/>
        <v>46</v>
      </c>
      <c r="D64" s="84"/>
      <c r="E64" s="85"/>
      <c r="F64" s="86"/>
      <c r="G64" s="85" t="s">
        <v>44</v>
      </c>
      <c r="H64" s="86"/>
      <c r="I64" s="87">
        <f t="shared" si="8"/>
        <v>0</v>
      </c>
    </row>
    <row r="65" spans="6:6" ht="8" customHeight="1">
      <c r="F65" s="8" t="s">
        <v>45</v>
      </c>
    </row>
  </sheetData>
  <mergeCells count="26">
    <mergeCell ref="G53:I53"/>
    <mergeCell ref="G52:I52"/>
    <mergeCell ref="C52:C54"/>
    <mergeCell ref="D52:D54"/>
    <mergeCell ref="E52:E54"/>
    <mergeCell ref="F52:F54"/>
    <mergeCell ref="F46:H46"/>
    <mergeCell ref="F1:G1"/>
    <mergeCell ref="H1:I1"/>
    <mergeCell ref="A3:A5"/>
    <mergeCell ref="C3:C5"/>
    <mergeCell ref="D3:D5"/>
    <mergeCell ref="E3:E5"/>
    <mergeCell ref="F3:F5"/>
    <mergeCell ref="G3:N3"/>
    <mergeCell ref="G4:I4"/>
    <mergeCell ref="J1:O1"/>
    <mergeCell ref="O3:S3"/>
    <mergeCell ref="T3:X3"/>
    <mergeCell ref="Y3:Z3"/>
    <mergeCell ref="J4:L4"/>
    <mergeCell ref="M4:N4"/>
    <mergeCell ref="P4:S4"/>
    <mergeCell ref="U4:X4"/>
    <mergeCell ref="Y4:Y5"/>
    <mergeCell ref="Z4:Z5"/>
  </mergeCells>
  <printOptions horizontalCentered="1"/>
  <pageMargins left="0.39370078740157483" right="0.39370078740157483" top="0" bottom="0" header="0.51181102362204722" footer="0.51181102362204722"/>
  <pageSetup paperSize="9" orientation="landscape"/>
  <headerFooter alignWithMargins="0"/>
  <ignoredErrors>
    <ignoredError sqref="M44:X4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8"/>
  <sheetViews>
    <sheetView showGridLines="0" zoomScale="114" zoomScaleNormal="114" workbookViewId="0">
      <selection activeCell="E19" sqref="E19"/>
    </sheetView>
  </sheetViews>
  <sheetFormatPr baseColWidth="10" defaultColWidth="11.5" defaultRowHeight="18" customHeight="1"/>
  <cols>
    <col min="1" max="1" width="4.1640625" style="2" customWidth="1"/>
    <col min="2" max="2" width="62.33203125" style="3" customWidth="1"/>
    <col min="3" max="3" width="6.83203125" style="4" customWidth="1"/>
    <col min="4" max="4" width="15.5" style="1" customWidth="1"/>
    <col min="5" max="6" width="10.6640625" style="1" customWidth="1"/>
    <col min="7" max="16384" width="11.5" style="1"/>
  </cols>
  <sheetData>
    <row r="1" spans="1:6" ht="21" customHeight="1">
      <c r="A1" s="115" t="s">
        <v>46</v>
      </c>
      <c r="B1" s="115"/>
      <c r="C1" s="115"/>
      <c r="D1" s="115"/>
      <c r="E1" s="37"/>
    </row>
    <row r="2" spans="1:6" ht="21" customHeight="1">
      <c r="A2" s="118" t="s">
        <v>9</v>
      </c>
      <c r="B2" s="119"/>
      <c r="C2" s="29"/>
      <c r="D2" s="29"/>
    </row>
    <row r="3" spans="1:6" ht="18" customHeight="1">
      <c r="A3" s="1"/>
      <c r="B3" s="1"/>
      <c r="C3" s="120" t="s">
        <v>160</v>
      </c>
      <c r="D3" s="120"/>
    </row>
    <row r="4" spans="1:6" ht="18" customHeight="1">
      <c r="C4" s="116" t="s">
        <v>0</v>
      </c>
      <c r="D4" s="116"/>
    </row>
    <row r="5" spans="1:6" ht="18" customHeight="1">
      <c r="A5" s="3" t="s">
        <v>146</v>
      </c>
      <c r="C5" s="1"/>
      <c r="D5" s="31"/>
      <c r="E5" s="31"/>
      <c r="F5" s="31"/>
    </row>
    <row r="6" spans="1:6" ht="18" customHeight="1">
      <c r="A6" s="117" t="str">
        <f>Evidencia!J1</f>
        <v>Obchodná akadémia, Pekná cesta 8, Senec</v>
      </c>
      <c r="B6" s="117"/>
      <c r="C6" s="117"/>
      <c r="D6" s="117"/>
      <c r="E6" s="30"/>
      <c r="F6" s="30"/>
    </row>
    <row r="7" spans="1:6" ht="18" customHeight="1">
      <c r="A7" s="3"/>
      <c r="C7" s="30"/>
      <c r="D7" s="30"/>
      <c r="E7" s="30"/>
      <c r="F7" s="30"/>
    </row>
    <row r="8" spans="1:6" ht="18" customHeight="1">
      <c r="A8" s="111" t="s">
        <v>47</v>
      </c>
      <c r="B8" s="111"/>
      <c r="C8" s="111"/>
      <c r="D8" s="111"/>
      <c r="E8" s="30"/>
      <c r="F8" s="30"/>
    </row>
    <row r="9" spans="1:6" ht="18" customHeight="1">
      <c r="A9" s="111"/>
      <c r="B9" s="111"/>
      <c r="C9" s="32" t="s">
        <v>2</v>
      </c>
      <c r="D9" s="32" t="s">
        <v>56</v>
      </c>
      <c r="E9" s="30"/>
      <c r="F9" s="30"/>
    </row>
    <row r="10" spans="1:6" ht="18" customHeight="1">
      <c r="A10" s="110" t="s">
        <v>54</v>
      </c>
      <c r="B10" s="110"/>
      <c r="C10" s="33" t="s">
        <v>10</v>
      </c>
      <c r="D10" s="34">
        <f>Evidencia!P44</f>
        <v>120</v>
      </c>
      <c r="E10" s="30"/>
      <c r="F10" s="30"/>
    </row>
    <row r="11" spans="1:6" ht="18" customHeight="1">
      <c r="A11" s="110" t="s">
        <v>53</v>
      </c>
      <c r="B11" s="110"/>
      <c r="C11" s="33" t="s">
        <v>11</v>
      </c>
      <c r="D11" s="34">
        <f>Evidencia!Q44</f>
        <v>194</v>
      </c>
      <c r="E11" s="30"/>
      <c r="F11" s="30"/>
    </row>
    <row r="12" spans="1:6" ht="18" customHeight="1">
      <c r="A12" s="110" t="s">
        <v>55</v>
      </c>
      <c r="B12" s="110"/>
      <c r="C12" s="33" t="s">
        <v>12</v>
      </c>
      <c r="D12" s="34">
        <f>Evidencia!R44</f>
        <v>400</v>
      </c>
      <c r="E12" s="30"/>
      <c r="F12" s="30"/>
    </row>
    <row r="13" spans="1:6" ht="18" customHeight="1">
      <c r="A13" s="110" t="s">
        <v>52</v>
      </c>
      <c r="B13" s="110"/>
      <c r="C13" s="33" t="s">
        <v>13</v>
      </c>
      <c r="D13" s="34">
        <f>Evidencia!S44</f>
        <v>20</v>
      </c>
      <c r="E13" s="30"/>
      <c r="F13" s="30"/>
    </row>
    <row r="14" spans="1:6" ht="18" customHeight="1">
      <c r="A14" s="111" t="s">
        <v>81</v>
      </c>
      <c r="B14" s="111"/>
      <c r="C14" s="33" t="s">
        <v>14</v>
      </c>
      <c r="D14" s="34">
        <f>SUM(D10:D13)</f>
        <v>734</v>
      </c>
      <c r="E14" s="30"/>
      <c r="F14" s="30"/>
    </row>
    <row r="15" spans="1:6" ht="18" customHeight="1">
      <c r="A15" s="3"/>
      <c r="C15" s="30"/>
      <c r="D15" s="30"/>
      <c r="E15" s="30"/>
      <c r="F15" s="30"/>
    </row>
    <row r="16" spans="1:6" ht="18" customHeight="1">
      <c r="A16" s="112" t="s">
        <v>57</v>
      </c>
      <c r="B16" s="113"/>
      <c r="C16" s="113"/>
      <c r="D16" s="114"/>
      <c r="E16" s="30"/>
      <c r="F16" s="30"/>
    </row>
    <row r="17" spans="1:6" ht="18" customHeight="1">
      <c r="A17" s="111"/>
      <c r="B17" s="111"/>
      <c r="C17" s="32" t="s">
        <v>2</v>
      </c>
      <c r="D17" s="32" t="s">
        <v>56</v>
      </c>
      <c r="E17" s="30"/>
      <c r="F17" s="30"/>
    </row>
    <row r="18" spans="1:6" ht="18" customHeight="1">
      <c r="A18" s="110" t="s">
        <v>58</v>
      </c>
      <c r="B18" s="110"/>
      <c r="C18" s="33" t="s">
        <v>61</v>
      </c>
      <c r="D18" s="34">
        <f>Evidencia!U44</f>
        <v>47</v>
      </c>
      <c r="E18" s="30"/>
      <c r="F18" s="30"/>
    </row>
    <row r="19" spans="1:6" ht="18" customHeight="1">
      <c r="A19" s="110" t="s">
        <v>59</v>
      </c>
      <c r="B19" s="110"/>
      <c r="C19" s="33" t="s">
        <v>62</v>
      </c>
      <c r="D19" s="34">
        <f>Evidencia!V44</f>
        <v>60</v>
      </c>
      <c r="E19" s="30"/>
      <c r="F19" s="30"/>
    </row>
    <row r="20" spans="1:6" ht="18" customHeight="1">
      <c r="A20" s="110" t="s">
        <v>32</v>
      </c>
      <c r="B20" s="110"/>
      <c r="C20" s="33" t="s">
        <v>15</v>
      </c>
      <c r="D20" s="34">
        <f>Evidencia!W44</f>
        <v>160</v>
      </c>
      <c r="E20" s="30"/>
      <c r="F20" s="30"/>
    </row>
    <row r="21" spans="1:6" ht="18" customHeight="1">
      <c r="A21" s="110" t="s">
        <v>60</v>
      </c>
      <c r="B21" s="110"/>
      <c r="C21" s="33" t="s">
        <v>63</v>
      </c>
      <c r="D21" s="34">
        <f>Evidencia!X44</f>
        <v>81.900000000000006</v>
      </c>
      <c r="E21" s="30"/>
      <c r="F21" s="30"/>
    </row>
    <row r="22" spans="1:6" ht="18" customHeight="1">
      <c r="A22" s="111" t="s">
        <v>83</v>
      </c>
      <c r="B22" s="111"/>
      <c r="C22" s="33" t="s">
        <v>64</v>
      </c>
      <c r="D22" s="34">
        <f>SUM(D18:D21)</f>
        <v>348.9</v>
      </c>
      <c r="E22" s="30"/>
      <c r="F22" s="30"/>
    </row>
    <row r="23" spans="1:6" ht="18" customHeight="1">
      <c r="A23" s="3"/>
      <c r="C23" s="30"/>
      <c r="D23" s="30"/>
      <c r="E23" s="30"/>
      <c r="F23" s="30"/>
    </row>
    <row r="24" spans="1:6" ht="18" customHeight="1">
      <c r="A24" s="111" t="s">
        <v>5</v>
      </c>
      <c r="B24" s="111"/>
      <c r="C24" s="111"/>
      <c r="D24" s="111"/>
      <c r="E24" s="30"/>
      <c r="F24" s="30"/>
    </row>
    <row r="25" spans="1:6" ht="18" customHeight="1">
      <c r="A25" s="111"/>
      <c r="B25" s="111"/>
      <c r="C25" s="32" t="s">
        <v>2</v>
      </c>
      <c r="D25" s="32" t="s">
        <v>56</v>
      </c>
      <c r="E25" s="30"/>
      <c r="F25" s="30"/>
    </row>
    <row r="26" spans="1:6" ht="18" customHeight="1">
      <c r="A26" s="122" t="s">
        <v>65</v>
      </c>
      <c r="B26" s="123"/>
      <c r="C26" s="32">
        <v>11</v>
      </c>
      <c r="D26" s="34">
        <f>D14</f>
        <v>734</v>
      </c>
      <c r="E26" s="30"/>
      <c r="F26" s="30"/>
    </row>
    <row r="27" spans="1:6" ht="18" customHeight="1">
      <c r="A27" s="122" t="s">
        <v>66</v>
      </c>
      <c r="B27" s="123"/>
      <c r="C27" s="32">
        <v>12</v>
      </c>
      <c r="D27" s="34">
        <f>D22</f>
        <v>348.9</v>
      </c>
      <c r="E27" s="30"/>
      <c r="F27" s="30"/>
    </row>
    <row r="28" spans="1:6" ht="18" customHeight="1">
      <c r="A28" s="122" t="s">
        <v>84</v>
      </c>
      <c r="B28" s="123"/>
      <c r="C28" s="32">
        <v>13</v>
      </c>
      <c r="D28" s="34">
        <f>D26-D27</f>
        <v>385.1</v>
      </c>
      <c r="E28" s="30"/>
      <c r="F28" s="30"/>
    </row>
    <row r="29" spans="1:6" ht="18" customHeight="1">
      <c r="A29" s="122" t="s">
        <v>158</v>
      </c>
      <c r="B29" s="123"/>
      <c r="C29" s="32">
        <v>14</v>
      </c>
      <c r="D29" s="34">
        <f>IF((ROUNDDOWN((0.1*D28),0))&gt;0,(ROUNDDOWN((0.1*D28),0)),0)</f>
        <v>38</v>
      </c>
      <c r="E29" s="30"/>
      <c r="F29" s="30"/>
    </row>
    <row r="30" spans="1:6" ht="18" customHeight="1">
      <c r="A30" s="122" t="s">
        <v>147</v>
      </c>
      <c r="B30" s="123"/>
      <c r="C30" s="32">
        <v>15</v>
      </c>
      <c r="D30" s="34">
        <f>IF(D29&lt;1,0,D29)</f>
        <v>38</v>
      </c>
      <c r="E30" s="30"/>
      <c r="F30" s="30"/>
    </row>
    <row r="31" spans="1:6" ht="18" customHeight="1">
      <c r="A31" s="121" t="s">
        <v>124</v>
      </c>
      <c r="B31" s="121"/>
      <c r="C31" s="32">
        <v>16</v>
      </c>
      <c r="D31" s="34">
        <f>D28-D29</f>
        <v>347.1</v>
      </c>
      <c r="E31" s="30"/>
      <c r="F31" s="30"/>
    </row>
    <row r="32" spans="1:6" ht="18" customHeight="1">
      <c r="A32" s="3"/>
      <c r="C32" s="30"/>
      <c r="D32" s="30"/>
      <c r="E32" s="30"/>
      <c r="F32" s="30"/>
    </row>
    <row r="33" spans="2:2" ht="18" customHeight="1">
      <c r="B33" s="1"/>
    </row>
    <row r="38" spans="2:2" ht="18" customHeight="1">
      <c r="B38" s="5" t="s">
        <v>159</v>
      </c>
    </row>
  </sheetData>
  <mergeCells count="27">
    <mergeCell ref="A31:B31"/>
    <mergeCell ref="A25:B25"/>
    <mergeCell ref="A24:D24"/>
    <mergeCell ref="A26:B26"/>
    <mergeCell ref="A27:B27"/>
    <mergeCell ref="A28:B28"/>
    <mergeCell ref="A29:B29"/>
    <mergeCell ref="A30:B30"/>
    <mergeCell ref="A1:D1"/>
    <mergeCell ref="C4:D4"/>
    <mergeCell ref="A6:D6"/>
    <mergeCell ref="A9:B9"/>
    <mergeCell ref="A17:B17"/>
    <mergeCell ref="A2:B2"/>
    <mergeCell ref="C3:D3"/>
    <mergeCell ref="A21:B21"/>
    <mergeCell ref="A22:B22"/>
    <mergeCell ref="A13:B13"/>
    <mergeCell ref="A14:B14"/>
    <mergeCell ref="A8:D8"/>
    <mergeCell ref="A19:B19"/>
    <mergeCell ref="A20:B20"/>
    <mergeCell ref="A18:B18"/>
    <mergeCell ref="A16:D16"/>
    <mergeCell ref="A10:B10"/>
    <mergeCell ref="A11:B11"/>
    <mergeCell ref="A12:B12"/>
  </mergeCells>
  <pageMargins left="0.59055118110236227" right="0" top="0.98425196850393704" bottom="0.98425196850393704" header="0.51181102362204722" footer="0.51181102362204722"/>
  <pageSetup paperSize="9" orientation="portrait" copies="36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8"/>
  <sheetViews>
    <sheetView showGridLines="0" topLeftCell="A23" zoomScale="160" zoomScaleNormal="160" workbookViewId="0">
      <selection activeCell="F26" sqref="F26"/>
    </sheetView>
  </sheetViews>
  <sheetFormatPr baseColWidth="10" defaultColWidth="11.5" defaultRowHeight="18" customHeight="1"/>
  <cols>
    <col min="1" max="1" width="4.1640625" style="2" customWidth="1"/>
    <col min="2" max="2" width="62.6640625" style="3" customWidth="1"/>
    <col min="3" max="3" width="6.83203125" style="4" customWidth="1"/>
    <col min="4" max="4" width="15.5" style="1" customWidth="1"/>
    <col min="5" max="5" width="4.1640625" style="1" customWidth="1"/>
    <col min="6" max="6" width="10.6640625" style="1" customWidth="1"/>
    <col min="7" max="16384" width="11.5" style="1"/>
  </cols>
  <sheetData>
    <row r="1" spans="1:6" ht="21" customHeight="1">
      <c r="A1" s="115" t="s">
        <v>67</v>
      </c>
      <c r="B1" s="115"/>
      <c r="C1" s="115"/>
      <c r="D1" s="115"/>
    </row>
    <row r="2" spans="1:6" ht="21" customHeight="1">
      <c r="A2" s="118" t="s">
        <v>9</v>
      </c>
      <c r="B2" s="119"/>
      <c r="C2" s="29"/>
      <c r="D2" s="29"/>
    </row>
    <row r="3" spans="1:6" ht="18" customHeight="1">
      <c r="A3" s="1"/>
      <c r="B3" s="1"/>
      <c r="C3" s="120" t="s">
        <v>160</v>
      </c>
      <c r="D3" s="120"/>
    </row>
    <row r="4" spans="1:6" ht="18" customHeight="1">
      <c r="C4" s="116" t="s">
        <v>0</v>
      </c>
      <c r="D4" s="116"/>
    </row>
    <row r="5" spans="1:6" ht="18" customHeight="1">
      <c r="A5" s="3" t="s">
        <v>146</v>
      </c>
      <c r="C5" s="1"/>
      <c r="D5" s="31"/>
      <c r="E5" s="31"/>
      <c r="F5" s="31"/>
    </row>
    <row r="6" spans="1:6" ht="18" customHeight="1">
      <c r="A6" s="117" t="str">
        <f>Evidencia!J1</f>
        <v>Obchodná akadémia, Pekná cesta 8, Senec</v>
      </c>
      <c r="B6" s="117"/>
      <c r="C6" s="117"/>
      <c r="D6" s="117"/>
      <c r="E6" s="30"/>
      <c r="F6" s="30"/>
    </row>
    <row r="7" spans="1:6" ht="18" customHeight="1">
      <c r="A7" s="30"/>
      <c r="B7" s="30"/>
      <c r="C7" s="30"/>
      <c r="D7" s="30"/>
      <c r="E7" s="30"/>
      <c r="F7" s="30"/>
    </row>
    <row r="8" spans="1:6" ht="18" customHeight="1">
      <c r="A8" s="111" t="s">
        <v>6</v>
      </c>
      <c r="B8" s="111"/>
      <c r="C8" s="111"/>
      <c r="D8" s="111"/>
      <c r="E8" s="30"/>
      <c r="F8" s="30"/>
    </row>
    <row r="9" spans="1:6" ht="18" customHeight="1">
      <c r="A9" s="111"/>
      <c r="B9" s="111"/>
      <c r="C9" s="32" t="s">
        <v>2</v>
      </c>
      <c r="D9" s="32"/>
      <c r="E9" s="30"/>
      <c r="F9" s="30"/>
    </row>
    <row r="10" spans="1:6" ht="18" customHeight="1">
      <c r="A10" s="122" t="s">
        <v>7</v>
      </c>
      <c r="B10" s="123"/>
      <c r="C10" s="33" t="s">
        <v>3</v>
      </c>
      <c r="D10" s="36">
        <v>100</v>
      </c>
      <c r="E10" s="30"/>
      <c r="F10" s="30"/>
    </row>
    <row r="11" spans="1:6" ht="18" customHeight="1">
      <c r="A11" s="122" t="s">
        <v>115</v>
      </c>
      <c r="B11" s="123"/>
      <c r="C11" s="33" t="s">
        <v>68</v>
      </c>
      <c r="D11" s="35">
        <v>0.8</v>
      </c>
      <c r="E11" s="30"/>
      <c r="F11" s="30"/>
    </row>
    <row r="12" spans="1:6" ht="18" customHeight="1">
      <c r="A12" s="122" t="s">
        <v>118</v>
      </c>
      <c r="B12" s="123"/>
      <c r="C12" s="33" t="s">
        <v>4</v>
      </c>
      <c r="D12" s="34">
        <f>D10*D11</f>
        <v>80</v>
      </c>
      <c r="E12" s="30"/>
      <c r="F12" s="30"/>
    </row>
    <row r="13" spans="1:6" ht="18" customHeight="1">
      <c r="A13" s="122" t="s">
        <v>8</v>
      </c>
      <c r="B13" s="123"/>
      <c r="C13" s="33" t="s">
        <v>69</v>
      </c>
      <c r="D13" s="35">
        <v>2.8</v>
      </c>
      <c r="E13" s="30"/>
      <c r="F13" s="30"/>
    </row>
    <row r="14" spans="1:6" ht="18" customHeight="1">
      <c r="A14" s="122" t="s">
        <v>119</v>
      </c>
      <c r="B14" s="123"/>
      <c r="C14" s="33" t="s">
        <v>71</v>
      </c>
      <c r="D14" s="34">
        <f>D10*D13</f>
        <v>280</v>
      </c>
      <c r="E14" s="30"/>
      <c r="F14" s="30"/>
    </row>
    <row r="15" spans="1:6" ht="18" customHeight="1">
      <c r="A15" s="30"/>
      <c r="B15" s="30"/>
      <c r="C15" s="30"/>
      <c r="D15" s="30"/>
      <c r="E15" s="30"/>
      <c r="F15" s="30"/>
    </row>
    <row r="16" spans="1:6" ht="18" customHeight="1">
      <c r="A16" s="111" t="s">
        <v>125</v>
      </c>
      <c r="B16" s="111"/>
      <c r="C16" s="111"/>
      <c r="D16" s="111"/>
      <c r="E16" s="30"/>
      <c r="F16" s="30"/>
    </row>
    <row r="17" spans="1:7" ht="18" customHeight="1">
      <c r="A17" s="111"/>
      <c r="B17" s="111"/>
      <c r="C17" s="32" t="s">
        <v>2</v>
      </c>
      <c r="D17" s="32" t="s">
        <v>56</v>
      </c>
      <c r="E17" s="30"/>
      <c r="F17" s="30"/>
    </row>
    <row r="18" spans="1:7" ht="18" customHeight="1">
      <c r="A18" s="110" t="s">
        <v>82</v>
      </c>
      <c r="B18" s="110"/>
      <c r="C18" s="33" t="s">
        <v>73</v>
      </c>
      <c r="D18" s="34">
        <f>Evidencia!I44+Evidencia!L44</f>
        <v>465.1</v>
      </c>
      <c r="E18" s="30"/>
      <c r="F18" s="30"/>
    </row>
    <row r="19" spans="1:7" ht="18" customHeight="1">
      <c r="A19" s="110" t="s">
        <v>114</v>
      </c>
      <c r="B19" s="110"/>
      <c r="C19" s="33" t="s">
        <v>75</v>
      </c>
      <c r="D19" s="34">
        <f>'Vykaz 1'!D30</f>
        <v>38</v>
      </c>
      <c r="E19" s="30"/>
      <c r="F19" s="30"/>
    </row>
    <row r="20" spans="1:7" ht="18" customHeight="1">
      <c r="A20" s="110" t="s">
        <v>120</v>
      </c>
      <c r="B20" s="110"/>
      <c r="C20" s="33" t="s">
        <v>76</v>
      </c>
      <c r="D20" s="34">
        <f>IF('Vykaz 1'!D31&gt;0,'Vykaz 2'!D12,('Vykaz 2'!D12+'Vykaz 1'!D31))</f>
        <v>80</v>
      </c>
      <c r="E20" s="30"/>
      <c r="F20" s="30"/>
    </row>
    <row r="21" spans="1:7" ht="18" customHeight="1">
      <c r="A21" s="111" t="s">
        <v>126</v>
      </c>
      <c r="B21" s="111"/>
      <c r="C21" s="33" t="s">
        <v>78</v>
      </c>
      <c r="D21" s="34">
        <f>D18-D19-D20</f>
        <v>347.1</v>
      </c>
      <c r="E21" s="30"/>
      <c r="F21" s="44"/>
    </row>
    <row r="22" spans="1:7" ht="18" customHeight="1">
      <c r="A22" s="38"/>
      <c r="B22" s="38"/>
      <c r="C22" s="39"/>
      <c r="D22" s="40"/>
      <c r="E22" s="30"/>
      <c r="F22" s="30"/>
    </row>
    <row r="23" spans="1:7" ht="18" customHeight="1">
      <c r="A23" s="112" t="s">
        <v>70</v>
      </c>
      <c r="B23" s="113"/>
      <c r="C23" s="113"/>
      <c r="D23" s="114"/>
      <c r="E23" s="30"/>
      <c r="F23" s="30"/>
    </row>
    <row r="24" spans="1:7" ht="18" customHeight="1">
      <c r="A24" s="111"/>
      <c r="B24" s="111"/>
      <c r="C24" s="32" t="s">
        <v>2</v>
      </c>
      <c r="D24" s="32" t="s">
        <v>56</v>
      </c>
      <c r="E24" s="30"/>
      <c r="F24" s="30"/>
    </row>
    <row r="25" spans="1:7" ht="18" customHeight="1">
      <c r="A25" s="110" t="s">
        <v>121</v>
      </c>
      <c r="B25" s="110"/>
      <c r="C25" s="33" t="s">
        <v>79</v>
      </c>
      <c r="D25" s="34">
        <f>D14</f>
        <v>280</v>
      </c>
      <c r="E25" s="30"/>
      <c r="F25" s="30"/>
      <c r="G25" s="45"/>
    </row>
    <row r="26" spans="1:7" ht="18" customHeight="1">
      <c r="A26" s="110" t="s">
        <v>72</v>
      </c>
      <c r="B26" s="110"/>
      <c r="C26" s="33" t="s">
        <v>80</v>
      </c>
      <c r="D26" s="36">
        <v>33.1</v>
      </c>
      <c r="E26" s="30"/>
      <c r="F26" s="30"/>
    </row>
    <row r="27" spans="1:7" ht="18" customHeight="1">
      <c r="A27" s="110" t="s">
        <v>74</v>
      </c>
      <c r="B27" s="110"/>
      <c r="C27" s="33" t="s">
        <v>116</v>
      </c>
      <c r="D27" s="36">
        <v>34</v>
      </c>
      <c r="E27" s="30"/>
      <c r="F27" s="42"/>
    </row>
    <row r="28" spans="1:7" ht="18" customHeight="1">
      <c r="A28" s="111" t="s">
        <v>122</v>
      </c>
      <c r="B28" s="111"/>
      <c r="C28" s="33" t="s">
        <v>117</v>
      </c>
      <c r="D28" s="34">
        <f>D21-D25-D26-D27</f>
        <v>0</v>
      </c>
      <c r="E28" s="30"/>
      <c r="F28" s="30"/>
    </row>
    <row r="29" spans="1:7" ht="5.25" customHeight="1">
      <c r="A29" s="38"/>
      <c r="B29" s="38"/>
      <c r="C29" s="39"/>
      <c r="D29" s="40"/>
      <c r="E29" s="30"/>
      <c r="F29" s="30"/>
    </row>
    <row r="30" spans="1:7" ht="18" customHeight="1">
      <c r="A30" s="124" t="s">
        <v>77</v>
      </c>
      <c r="B30" s="124"/>
      <c r="C30" s="124"/>
      <c r="D30" s="124"/>
      <c r="E30" s="30"/>
      <c r="F30" s="30"/>
    </row>
    <row r="31" spans="1:7" ht="9.75" customHeight="1">
      <c r="A31" s="3"/>
      <c r="C31" s="30"/>
      <c r="D31" s="30"/>
      <c r="E31" s="30"/>
      <c r="F31" s="30"/>
    </row>
    <row r="37" spans="1:6" ht="18" customHeight="1">
      <c r="A37" s="3"/>
      <c r="C37" s="30"/>
      <c r="D37" s="30"/>
      <c r="E37" s="30"/>
      <c r="F37" s="30"/>
    </row>
    <row r="38" spans="1:6" s="4" customFormat="1" ht="18" customHeight="1">
      <c r="A38" s="2"/>
      <c r="B38" s="5" t="s">
        <v>159</v>
      </c>
      <c r="D38" s="1"/>
      <c r="E38" s="1"/>
      <c r="F38" s="1"/>
    </row>
  </sheetData>
  <mergeCells count="25">
    <mergeCell ref="A1:D1"/>
    <mergeCell ref="A2:B2"/>
    <mergeCell ref="C3:D3"/>
    <mergeCell ref="C4:D4"/>
    <mergeCell ref="A6:D6"/>
    <mergeCell ref="A20:B20"/>
    <mergeCell ref="A30:D30"/>
    <mergeCell ref="A17:B17"/>
    <mergeCell ref="A18:B18"/>
    <mergeCell ref="A19:B19"/>
    <mergeCell ref="A23:D23"/>
    <mergeCell ref="A21:B21"/>
    <mergeCell ref="A24:B24"/>
    <mergeCell ref="A25:B25"/>
    <mergeCell ref="A26:B26"/>
    <mergeCell ref="A27:B27"/>
    <mergeCell ref="A28:B28"/>
    <mergeCell ref="A11:B11"/>
    <mergeCell ref="A12:B12"/>
    <mergeCell ref="A16:D16"/>
    <mergeCell ref="A14:B14"/>
    <mergeCell ref="A8:D8"/>
    <mergeCell ref="A9:B9"/>
    <mergeCell ref="A10:B10"/>
    <mergeCell ref="A13:B13"/>
  </mergeCells>
  <pageMargins left="0.59055118110236227" right="0" top="0.98425196850393704" bottom="0.98425196850393704" header="0.51181102362204722" footer="0.51181102362204722"/>
  <pageSetup paperSize="9" orientation="portrait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2FFE74CC35AD240917BC4767B0B5B35" ma:contentTypeVersion="14" ma:contentTypeDescription="Umožňuje vytvoriť nový dokument." ma:contentTypeScope="" ma:versionID="f60cf195a35bad7d8fa2f4fe92511d32">
  <xsd:schema xmlns:xsd="http://www.w3.org/2001/XMLSchema" xmlns:xs="http://www.w3.org/2001/XMLSchema" xmlns:p="http://schemas.microsoft.com/office/2006/metadata/properties" xmlns:ns2="68d2ae5b-6b09-42bc-b450-14c13d6afa19" xmlns:ns3="a6f6d9a3-04a4-4bb1-bb62-505a83799653" targetNamespace="http://schemas.microsoft.com/office/2006/metadata/properties" ma:root="true" ma:fieldsID="72732b5aa5e36169877a345286492c52" ns2:_="" ns3:_="">
    <xsd:import namespace="68d2ae5b-6b09-42bc-b450-14c13d6afa19"/>
    <xsd:import namespace="a6f6d9a3-04a4-4bb1-bb62-505a8379965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lcf76f155ced4ddcb4097134ff3c332f" minOccurs="0"/>
                <xsd:element ref="ns2:TaxCatchAll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d2ae5b-6b09-42bc-b450-14c13d6afa1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Zdieľa sa s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Zdieľané s podrobnosťami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d6ffe3e4-5f85-4642-bfe0-d70d4ff760b9}" ma:internalName="TaxCatchAll" ma:showField="CatchAllData" ma:web="68d2ae5b-6b09-42bc-b450-14c13d6afa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f6d9a3-04a4-4bb1-bb62-505a8379965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6" nillable="true" ma:taxonomy="true" ma:internalName="lcf76f155ced4ddcb4097134ff3c332f" ma:taxonomyFieldName="MediaServiceImageTags" ma:displayName="Značky obrázka" ma:readOnly="false" ma:fieldId="{5cf76f15-5ced-4ddc-b409-7134ff3c332f}" ma:taxonomyMulti="true" ma:sspId="70fd0008-df87-4989-a9af-3b031fc266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6f6d9a3-04a4-4bb1-bb62-505a83799653">
      <Terms xmlns="http://schemas.microsoft.com/office/infopath/2007/PartnerControls"/>
    </lcf76f155ced4ddcb4097134ff3c332f>
    <TaxCatchAll xmlns="68d2ae5b-6b09-42bc-b450-14c13d6afa1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B6C656D-74E8-4B1D-A67E-8428487FB3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d2ae5b-6b09-42bc-b450-14c13d6afa19"/>
    <ds:schemaRef ds:uri="a6f6d9a3-04a4-4bb1-bb62-505a837996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F517D1C-A165-48EF-A0D0-282C752E5D8C}">
  <ds:schemaRefs>
    <ds:schemaRef ds:uri="68d2ae5b-6b09-42bc-b450-14c13d6afa19"/>
    <ds:schemaRef ds:uri="http://schemas.microsoft.com/office/infopath/2007/PartnerControls"/>
    <ds:schemaRef ds:uri="a6f6d9a3-04a4-4bb1-bb62-505a83799653"/>
    <ds:schemaRef ds:uri="http://purl.org/dc/elements/1.1/"/>
    <ds:schemaRef ds:uri="http://schemas.microsoft.com/office/2006/documentManagement/types"/>
    <ds:schemaRef ds:uri="http://purl.org/dc/dcmitype/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3AA999DA-ADD3-4A2C-84CB-F2FCB66DE97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Evidencia</vt:lpstr>
      <vt:lpstr>Vykaz 1</vt:lpstr>
      <vt:lpstr>Vykaz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</dc:creator>
  <cp:lastModifiedBy>Gretka</cp:lastModifiedBy>
  <cp:lastPrinted>2025-10-27T15:47:21Z</cp:lastPrinted>
  <dcterms:created xsi:type="dcterms:W3CDTF">2008-08-10T20:33:18Z</dcterms:created>
  <dcterms:modified xsi:type="dcterms:W3CDTF">2025-10-27T15:49:18Z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0x01010082FFE74CC35AD240917BC4767B0B5B35</vt:lpwstr>
  </property>
  <property fmtid="{D5CDD505-2E9C-101B-9397-08002B2CF9AE}" pid="3" name="MediaServiceImageTags">
    <vt:lpwstr/>
  </property>
</Properties>
</file>